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tabRatio="856" firstSheet="2" activeTab="8"/>
  </bookViews>
  <sheets>
    <sheet name="ГОК" sheetId="1" r:id="rId1"/>
    <sheet name="ОРГАН УПРАВЕ КОСТОЛЦА" sheetId="2" r:id="rId2"/>
    <sheet name="УПРАВА " sheetId="3" r:id="rId3"/>
    <sheet name="МЗ СELO КОСТОЛАЦ" sheetId="4" r:id="rId4"/>
    <sheet name="МЗ ПЕТКА" sheetId="5" r:id="rId5"/>
    <sheet name="МЗ ОСТРОВО" sheetId="6" r:id="rId6"/>
    <sheet name="МЗ КЛЕНОВНИК" sheetId="7" r:id="rId7"/>
    <sheet name="МЗ" sheetId="8" r:id="rId8"/>
    <sheet name="ЦЕНТАР ЗА КУЛТУРУ" sheetId="9" r:id="rId9"/>
    <sheet name="ПРЕДСЕДНИК" sheetId="10" r:id="rId10"/>
    <sheet name="ВЕЋЕ" sheetId="11" r:id="rId11"/>
    <sheet name="СКУПШТИНА" sheetId="12" r:id="rId12"/>
  </sheets>
  <definedNames>
    <definedName name="_xlnm._FilterDatabase" localSheetId="8" hidden="1">'ЦЕНТАР ЗА КУЛТУРУ'!$A$2:$C$109</definedName>
    <definedName name="_xlnm.Print_Area" localSheetId="10">'ВЕЋЕ'!$A$1:$C$121</definedName>
    <definedName name="_xlnm.Print_Area" localSheetId="0">'ГОК'!$A$1:$C$111</definedName>
    <definedName name="_xlnm.Print_Area" localSheetId="6">'МЗ КЛЕНОВНИК'!$A$1:$C$127</definedName>
    <definedName name="_xlnm.Print_Area" localSheetId="5">'МЗ ОСТРОВО'!$A$1:$G$126</definedName>
    <definedName name="_xlnm.Print_Area" localSheetId="4">'МЗ ПЕТКА'!$A$1:$M$125</definedName>
    <definedName name="_xlnm.Print_Area" localSheetId="3">'МЗ СELO КОСТОЛАЦ'!$A$1:$O$126</definedName>
    <definedName name="_xlnm.Print_Area" localSheetId="9">'ПРЕДСЕДНИК'!$A$1:$C$121</definedName>
    <definedName name="_xlnm.Print_Area" localSheetId="11">'СКУПШТИНА'!$A$1:$C$123</definedName>
    <definedName name="_xlnm.Print_Area" localSheetId="2">'УПРАВА '!$A$1:$C$127</definedName>
    <definedName name="_xlnm.Print_Area" localSheetId="8">'ЦЕНТАР ЗА КУЛТУРУ'!$A$1:$C$123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9"/>
            <color indexed="8"/>
            <rFont val="Tahoma"/>
            <family val="2"/>
          </rPr>
          <t xml:space="preserve">Зденка:
</t>
        </r>
        <r>
          <rPr>
            <sz val="9"/>
            <color indexed="8"/>
            <rFont val="Tahoma"/>
            <family val="2"/>
          </rPr>
          <t xml:space="preserve">за пакетиће 44.000,00
</t>
        </r>
      </text>
    </comment>
    <comment ref="C121" authorId="0">
      <text>
        <r>
          <rPr>
            <b/>
            <sz val="9"/>
            <color indexed="8"/>
            <rFont val="Tahoma"/>
            <family val="2"/>
          </rPr>
          <t xml:space="preserve">Violeta:
</t>
        </r>
      </text>
    </comment>
  </commentList>
</comments>
</file>

<file path=xl/comments11.xml><?xml version="1.0" encoding="utf-8"?>
<comments xmlns="http://schemas.openxmlformats.org/spreadsheetml/2006/main">
  <authors>
    <author>Зденка</author>
  </authors>
  <commentList>
    <comment ref="C65" authorId="0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-638.316,00 зараде
-120.000,00 накнаде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J41" authorId="0">
      <text>
        <r>
          <rPr>
            <b/>
            <sz val="9"/>
            <color indexed="8"/>
            <rFont val="Tahoma"/>
            <family val="2"/>
          </rPr>
          <t xml:space="preserve">Violeta:
</t>
        </r>
        <r>
          <rPr>
            <sz val="9"/>
            <color indexed="8"/>
            <rFont val="Tahoma"/>
            <family val="2"/>
          </rPr>
          <t>ребаланс 1 додатна ср. 1.000.570,00</t>
        </r>
      </text>
    </comment>
    <comment ref="J44" authorId="0">
      <text>
        <r>
          <rPr>
            <b/>
            <sz val="9"/>
            <color indexed="8"/>
            <rFont val="Tahoma"/>
            <family val="2"/>
          </rPr>
          <t xml:space="preserve">Violeta:
</t>
        </r>
        <r>
          <rPr>
            <sz val="9"/>
            <color indexed="8"/>
            <rFont val="Tahoma"/>
            <family val="2"/>
          </rPr>
          <t>ребаланс 1 додатна ср.141.370,00</t>
        </r>
      </text>
    </comment>
  </commentList>
</comments>
</file>

<file path=xl/comments3.xml><?xml version="1.0" encoding="utf-8"?>
<comments xmlns="http://schemas.openxmlformats.org/spreadsheetml/2006/main">
  <authors>
    <author/>
    <author>Зденка</author>
  </authors>
  <commentList>
    <comment ref="O34" authorId="0">
      <text>
        <r>
          <rPr>
            <b/>
            <sz val="9"/>
            <color indexed="8"/>
            <rFont val="Tahoma"/>
            <family val="2"/>
          </rPr>
          <t xml:space="preserve">Violeta:
</t>
        </r>
        <r>
          <rPr>
            <sz val="9"/>
            <color indexed="8"/>
            <rFont val="Tahoma"/>
            <family val="2"/>
          </rPr>
          <t>пренос на ЦК</t>
        </r>
      </text>
    </comment>
    <comment ref="C37" authorId="1">
      <text>
        <r>
          <rPr>
            <b/>
            <sz val="9"/>
            <rFont val="Tahoma"/>
            <family val="2"/>
          </rPr>
          <t>Зденка:</t>
        </r>
        <r>
          <rPr>
            <sz val="9"/>
            <rFont val="Tahoma"/>
            <family val="2"/>
          </rPr>
          <t xml:space="preserve">
- 50.000,00 dodato sa rezerve Rešenje 01-06-261/18-11 od 22.02.2018. na 423322
- 15.000,00 dodato sa rezerve Rešenje 01-06-369/18-14 od 20.03.2018. na 423399
- 1.000,00 dodato sa rezerve Rešenje01-06-369/18-23 od 20.03.2018. na 423399
</t>
        </r>
      </text>
    </comment>
    <comment ref="C63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-2.000.000,00 тартан
</t>
        </r>
      </text>
    </comment>
    <comment ref="C95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-7.860.600,00 извор 01 Уређење спортске хале</t>
        </r>
      </text>
    </comment>
    <comment ref="C106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-480.000,00 извор 01 - јарболи за заставе</t>
        </r>
      </text>
    </comment>
    <comment ref="C99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-454.000,00 извор 01 ЛЕД екран
-31.433,00 извор 13 клима уређај
-15.190,00 извор 13 трпезаријски сто
-103.980,0.0 извор 13 фрижидер 2 комада
-33.060,00 извор 13  трпезаријске столице 6 ком.
-11.780,00 извор 13 индукциони решо 2 ком.
-13.140,00 извор 13 кухињски елементи 
-29.990,00 извор 13 вертикални замрзивач
-7.240,00 извор 13 судопера
-168.588,00 извор 13 сушач за руке 2 ком.
-14.760,00 извор 13 ормарић за купатило 2 ком.
-325.584,00 извор 13 видеонадзор
</t>
        </r>
      </text>
    </comment>
    <comment ref="C108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-1.080.000,00 извор 13 фигура Ђорђе Вајферт</t>
        </r>
      </text>
    </comment>
    <comment ref="C94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-162.252,00 Toplifikacija Petka izvor 13 BFZŽS
-1.944.893,00  Fekalna kanalizacija Prvomajska izvor 13 BFZŽS
-872.023,00 Toplifikacija lokali izvor 13 BFZŽS
-11.123.720,00 Toplifikacija S.Kostolac - proširenje severni i južni krak izvor 13 BFZŽS
-3.014.764,00 Toplifikacija S.Kostolac - proširenje za Jezero izvor 13 BFZŽS
-9.667.746,00 Toplifikacija Bazenska izvor 13 BFZŽS
-2.522,00 Toplifikacija "Didino selo " izvor13 BFZŽS
-1.412,00 Toplifikacija Kolište izvor 13 BFZŽS
-40.000.000,00 Topifikacija pijaca izvor 13 BFZŽS
-15.000.000,00 Drvored 1.faza izvor 13 BFZŽS
-46.691.542,00 Drvored 2.faza izvor 13 BFZŽS
</t>
        </r>
      </text>
    </comment>
    <comment ref="C96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-2.190.000,00 Projekti  izvor 13
</t>
        </r>
      </text>
    </comment>
  </commentList>
</comments>
</file>

<file path=xl/sharedStrings.xml><?xml version="1.0" encoding="utf-8"?>
<sst xmlns="http://schemas.openxmlformats.org/spreadsheetml/2006/main" count="1359" uniqueCount="207">
  <si>
    <t>Конто</t>
  </si>
  <si>
    <t>Опис</t>
  </si>
  <si>
    <t>Укупна средства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</si>
  <si>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</si>
  <si>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</si>
  <si>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</si>
  <si>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</si>
  <si>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</si>
  <si>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</si>
  <si>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 (пакетићи)</t>
  </si>
  <si>
    <t>Социјална давања запосленима</t>
  </si>
  <si>
    <t>Исплата накнада за време одсуствовања с
посла</t>
  </si>
  <si>
    <t>Расходи за образовање деце запослених</t>
  </si>
  <si>
    <t>Отпремнине и помоћи</t>
  </si>
  <si>
    <t>Помоћ у медицинском лечењу запосленог или 
члана уже породице</t>
  </si>
  <si>
    <t>Накнаде за запослене</t>
  </si>
  <si>
    <t>Накнаде за запослене (превоз)</t>
  </si>
  <si>
    <t>Накнаде, бонуси и остали посебни расходи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</si>
  <si>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</si>
  <si>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</si>
  <si>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</si>
  <si>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</si>
  <si>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</si>
  <si>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</si>
  <si>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</si>
  <si>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РТВ претплата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</si>
  <si>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</si>
  <si>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</si>
  <si>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</si>
  <si>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</si>
  <si>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</si>
  <si>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</si>
  <si>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</si>
  <si>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</si>
  <si>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</si>
  <si>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</si>
  <si>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</si>
  <si>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</si>
  <si>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</si>
  <si>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</si>
  <si>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</si>
  <si>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</si>
  <si>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</si>
  <si>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</si>
  <si>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</si>
  <si>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</si>
  <si>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</si>
  <si>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</si>
  <si>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</si>
  <si>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</si>
  <si>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</si>
  <si>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</si>
  <si>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</si>
  <si>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</si>
  <si>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</si>
  <si>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</si>
  <si>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</si>
  <si>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</si>
  <si>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</si>
  <si>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</si>
  <si>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Материјали за посебне намене</t>
  </si>
  <si>
    <t>Трансфери оталим нивоима власти</t>
  </si>
  <si>
    <t>Текући трансфери осталим нивоима власти</t>
  </si>
  <si>
    <t>Капитални трансфери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</si>
  <si>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</si>
  <si>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</si>
  <si>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</si>
  <si>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</si>
  <si>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</si>
  <si>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</si>
  <si>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</si>
  <si>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</si>
  <si>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</si>
  <si>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</si>
  <si>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Донације невладиним огранизацијама</t>
  </si>
  <si>
    <t xml:space="preserve">Донације осталим непрофитним институцијама </t>
  </si>
  <si>
    <t>Порези, обавезне таксе и казне наметнуте од једног нивоа власти</t>
  </si>
  <si>
    <t>Порез на фонд зарада</t>
  </si>
  <si>
    <t>Остали порези</t>
  </si>
  <si>
    <t>Обавезне таксе</t>
  </si>
  <si>
    <t>Новчане казне наметнуте од једног нивоа власти другом</t>
  </si>
  <si>
    <t>Новчане казне и понали по решењу судова</t>
  </si>
  <si>
    <t>Средства резерве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</si>
  <si>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</si>
  <si>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</si>
  <si>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</si>
  <si>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</si>
  <si>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</si>
  <si>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</si>
  <si>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</si>
  <si>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</si>
  <si>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</si>
  <si>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</si>
  <si>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</si>
  <si>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</si>
  <si>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</si>
  <si>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</si>
  <si>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непокретна
 и покретна немоторна опрема</t>
  </si>
  <si>
    <t>Нематеријална имовина</t>
  </si>
  <si>
    <t>Земљиште</t>
  </si>
  <si>
    <t>Шуме и воде</t>
  </si>
  <si>
    <t>Шуме</t>
  </si>
  <si>
    <t>УКУПНО:</t>
  </si>
  <si>
    <t>утрошак 01.01.-25.06.</t>
  </si>
  <si>
    <t>ostatak</t>
  </si>
  <si>
    <t>% извршења</t>
  </si>
  <si>
    <t>Ребаланс 1</t>
  </si>
  <si>
    <t>додатна ср.</t>
  </si>
  <si>
    <t>Исплата накнада за време одсуствовања 
с посла</t>
  </si>
  <si>
    <t>Помоћ у медицинском лечењу запосленог или члана уже породице</t>
  </si>
  <si>
    <t>Остале текуће дотације и трансфери</t>
  </si>
  <si>
    <t>Остале капиталне дотације и трансфери</t>
  </si>
  <si>
    <t>Опрема за производњу, непокретна и покретна немоторна опрема</t>
  </si>
  <si>
    <t>Извори финансирања:</t>
  </si>
  <si>
    <t>01</t>
  </si>
  <si>
    <t>Приходи из буџета</t>
  </si>
  <si>
    <t>04</t>
  </si>
  <si>
    <t>Сопствени приходи</t>
  </si>
  <si>
    <t>08</t>
  </si>
  <si>
    <t>Донације</t>
  </si>
  <si>
    <t>13</t>
  </si>
  <si>
    <t>НАЧЕЛНИК УПРАВЕ 
ГРАДСКЕ ОПШТИНЕ КОСТОЛАЦ</t>
  </si>
  <si>
    <t>________________________________</t>
  </si>
  <si>
    <t>Анђелија Миливојевић, дипл.правник</t>
  </si>
  <si>
    <t xml:space="preserve">Укупна средства </t>
  </si>
  <si>
    <t xml:space="preserve">Остали трошкови </t>
  </si>
  <si>
    <t>Остале дотације и трансфери</t>
  </si>
  <si>
    <t>Дотације невладиним организацијама</t>
  </si>
  <si>
    <t>Дотације осталим непрофитним институцијама</t>
  </si>
  <si>
    <t>Новчане казне и пeнали по решењу судова</t>
  </si>
  <si>
    <t>зах</t>
  </si>
  <si>
    <t>рев</t>
  </si>
  <si>
    <t>јп</t>
  </si>
  <si>
    <t>Нераспоређени вишак из ранијих година - буџет</t>
  </si>
  <si>
    <t>Нераспоређени вишак из ранијих година  - сопствена</t>
  </si>
  <si>
    <t>_____________________________________________________</t>
  </si>
  <si>
    <t>утрошак 01.01.-31.05.</t>
  </si>
  <si>
    <t>јавни приходи</t>
  </si>
  <si>
    <t xml:space="preserve">Укупно </t>
  </si>
  <si>
    <t xml:space="preserve">ПРЕДСЕДНИК САВЕТА МЕСНЕ </t>
  </si>
  <si>
    <t>ЗАЈЕДНИЦЕ СЕЛО КОСТОЛАЦ</t>
  </si>
  <si>
    <t>ЗАЈЕДНИЦЕ ПЕТКА</t>
  </si>
  <si>
    <t>_______________________________________________</t>
  </si>
  <si>
    <t>Радиша Љубисављевић</t>
  </si>
  <si>
    <t>ПРЕДСЕДНИК САВЕТА МЕСНЕ</t>
  </si>
  <si>
    <t>ЗАЈЕДНИЦЕ ОСТРОВО</t>
  </si>
  <si>
    <t>______________________________________________</t>
  </si>
  <si>
    <t>Радић Ђура</t>
  </si>
  <si>
    <t xml:space="preserve">укупна средства </t>
  </si>
  <si>
    <t>ЗАЈЕДНИЦЕ КЛЕНОВНИК</t>
  </si>
  <si>
    <t>_________________________________________</t>
  </si>
  <si>
    <t>Сопствена средства</t>
  </si>
  <si>
    <t>___________________________</t>
  </si>
  <si>
    <t>Исплата накнада за време одсуствовања с посла</t>
  </si>
  <si>
    <t>Укупно</t>
  </si>
  <si>
    <t xml:space="preserve">Ребаланс 1 </t>
  </si>
  <si>
    <t>председник 6 месеци</t>
  </si>
  <si>
    <t>Веће 6 месеци</t>
  </si>
  <si>
    <t>укупно</t>
  </si>
  <si>
    <t xml:space="preserve">ПРЕДСЕДНИК </t>
  </si>
  <si>
    <t>ГРАДСКЕ ОПШТИНЕ КОСТОЛАЦ</t>
  </si>
  <si>
    <t>+</t>
  </si>
  <si>
    <t>плата</t>
  </si>
  <si>
    <t>август</t>
  </si>
  <si>
    <t>октобар</t>
  </si>
  <si>
    <t>јануар</t>
  </si>
  <si>
    <t xml:space="preserve">фебруар </t>
  </si>
  <si>
    <t xml:space="preserve">март </t>
  </si>
  <si>
    <t>април</t>
  </si>
  <si>
    <t xml:space="preserve">мај </t>
  </si>
  <si>
    <t>јун</t>
  </si>
  <si>
    <t>јул</t>
  </si>
  <si>
    <t>септембар</t>
  </si>
  <si>
    <t>новембар</t>
  </si>
  <si>
    <t>децембар</t>
  </si>
  <si>
    <t xml:space="preserve"> </t>
  </si>
  <si>
    <t xml:space="preserve">                                                        _______________________________</t>
  </si>
  <si>
    <t>Дотације невладиним огранизацијама</t>
  </si>
  <si>
    <t xml:space="preserve">Дотације осталим непрофитним институцијама </t>
  </si>
  <si>
    <t>Јелена Шаманц</t>
  </si>
  <si>
    <t>Накнаде из буџета за образовање,културу, науку и спорт</t>
  </si>
  <si>
    <t xml:space="preserve">Остали трошкови  </t>
  </si>
  <si>
    <t>Нераспоређени вишак из ранијих година - сопствена</t>
  </si>
  <si>
    <t>________________________________________________</t>
  </si>
  <si>
    <t xml:space="preserve"> ДИРЕКТОР</t>
  </si>
  <si>
    <t xml:space="preserve">Накнада штете </t>
  </si>
  <si>
    <t>Накнада штете</t>
  </si>
  <si>
    <t xml:space="preserve"> УПРАВА ГРАДСКЕ ОПШТИНЕ КОСТОЛАЦ
ФИНАНСИЈСКИ ПЛАН ЗА 2019.ГОДИНУ - ПРЕДЛОГ</t>
  </si>
  <si>
    <t xml:space="preserve"> ГРАДСКА ОПШТИНА КОСТОЛАЦ
Финансијски план за 2019.годину - ПРЕДЛОГ</t>
  </si>
  <si>
    <t>Радосављевић Далибор</t>
  </si>
  <si>
    <t>Серџо Крстаноски,професор физичке културе</t>
  </si>
  <si>
    <t>ВЕЋЕ ГРАДСКЕ ОПШТИНЕ КОСТОЛАЦ
ФИНАНСИЈСКИ ПЛАН ЗА 2019. ГОДИНУ</t>
  </si>
  <si>
    <t>Костолац, 27.12.2018.године</t>
  </si>
  <si>
    <t xml:space="preserve">ПРЕДСЕДНИК ГРАДСКЕ ОПШТИНЕ КОСТОЛАЦ
ФИНАНСИЈСКИ ПЛАН ЗА 2019. ГОДИНУ  </t>
  </si>
  <si>
    <t>Костолац,27.12.2018.године</t>
  </si>
  <si>
    <t xml:space="preserve">УПРАВА                                                                                                                      ФИНАНСИЈСКИ ПЛАН ЗА  2019. ГОДИНУ </t>
  </si>
  <si>
    <t>У Костолцу,27.12.2018.године</t>
  </si>
  <si>
    <t xml:space="preserve">СКУПШТИНА ГРАДСКЕ ОПШТИНЕ КОСТОЛАЦ
ФИНАНСИЈСКИ ПЛАН ЗА 2019. ГОДИНУ </t>
  </si>
  <si>
    <t>У Костолцу, 27.12.2018.године.</t>
  </si>
  <si>
    <t>Живорад Ђорђевић</t>
  </si>
  <si>
    <t xml:space="preserve">МЕСНА ЗАЈЕДНИЦА ''КЛЕНОВНИК''
ФИНАНСИЈСКИ ПЛАН ЗА  2019.ГОДИНУ </t>
  </si>
  <si>
    <t xml:space="preserve">МЕСНА ЗАЈЕДНИЦА ''ОСТРОВО''
ФИНАНСИЈСКИ ПЛАН ЗА 2019.ГОДИНУ </t>
  </si>
  <si>
    <t xml:space="preserve">МЕСНА ЗАЈЕДНИЦА ''СЕЛО КОСТОЛАЦ''                                         ФИНАНСИЈСКИ ПЛАН ЗА 2019.ГОДИНУ </t>
  </si>
  <si>
    <t xml:space="preserve">МЕСНА ЗАЈЕДНИЦА ''ПЕТКА''
ФИНАНСИЈСКИ ПЛАН ЗА 2019.ГОДИНУ </t>
  </si>
  <si>
    <t xml:space="preserve">                                                 ЗАМЕНИК  ПРЕДСЕДНИКА СКУПШТИНЕ 
                                                    ГРАДСКЕ ОПШТИНЕ КОСТОЛАЦ</t>
  </si>
  <si>
    <t xml:space="preserve">                                              Рајко Божић</t>
  </si>
  <si>
    <t xml:space="preserve">КУЛТУРНО-СПОРТСКИ ЦЕНТАР КОСТОЛАЦ
ФИНАНСИЈСКИ ПЛАН ЗА 2019.ГОДИНУ 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</si>
</sst>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_ ;[Red]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7"/>
      <color indexed="17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39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2" fillId="35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72" fontId="3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/>
    </xf>
    <xf numFmtId="172" fontId="2" fillId="35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3" fillId="35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4" fontId="7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172" fontId="9" fillId="35" borderId="10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72" fontId="0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vertical="top" wrapText="1"/>
    </xf>
    <xf numFmtId="172" fontId="2" fillId="35" borderId="11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3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14" fillId="33" borderId="1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4" fontId="15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172" fontId="15" fillId="0" borderId="10" xfId="0" applyNumberFormat="1" applyFont="1" applyBorder="1" applyAlignment="1">
      <alignment/>
    </xf>
    <xf numFmtId="172" fontId="14" fillId="0" borderId="11" xfId="0" applyNumberFormat="1" applyFont="1" applyFill="1" applyBorder="1" applyAlignment="1">
      <alignment/>
    </xf>
    <xf numFmtId="172" fontId="16" fillId="3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72" fontId="14" fillId="34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172" fontId="15" fillId="0" borderId="11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top" wrapText="1"/>
    </xf>
    <xf numFmtId="172" fontId="15" fillId="0" borderId="10" xfId="0" applyNumberFormat="1" applyFont="1" applyBorder="1" applyAlignment="1">
      <alignment horizontal="right"/>
    </xf>
    <xf numFmtId="172" fontId="14" fillId="0" borderId="11" xfId="0" applyNumberFormat="1" applyFont="1" applyFill="1" applyBorder="1" applyAlignment="1">
      <alignment horizontal="right"/>
    </xf>
    <xf numFmtId="4" fontId="15" fillId="0" borderId="10" xfId="0" applyNumberFormat="1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2" fontId="15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4" fontId="15" fillId="0" borderId="10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72" fontId="18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72" fontId="9" fillId="35" borderId="15" xfId="0" applyNumberFormat="1" applyFont="1" applyFill="1" applyBorder="1" applyAlignment="1">
      <alignment/>
    </xf>
    <xf numFmtId="9" fontId="0" fillId="35" borderId="10" xfId="0" applyNumberForma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172" fontId="0" fillId="0" borderId="15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172" fontId="15" fillId="35" borderId="10" xfId="0" applyNumberFormat="1" applyFont="1" applyFill="1" applyBorder="1" applyAlignment="1">
      <alignment/>
    </xf>
    <xf numFmtId="172" fontId="14" fillId="35" borderId="11" xfId="0" applyNumberFormat="1" applyFont="1" applyFill="1" applyBorder="1" applyAlignment="1">
      <alignment/>
    </xf>
    <xf numFmtId="172" fontId="14" fillId="35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14" fillId="34" borderId="11" xfId="0" applyNumberFormat="1" applyFont="1" applyFill="1" applyBorder="1" applyAlignment="1">
      <alignment/>
    </xf>
    <xf numFmtId="172" fontId="15" fillId="34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72" fontId="15" fillId="33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4" fontId="3" fillId="0" borderId="0" xfId="0" applyNumberFormat="1" applyFont="1" applyAlignment="1">
      <alignment/>
    </xf>
    <xf numFmtId="172" fontId="6" fillId="0" borderId="10" xfId="0" applyNumberFormat="1" applyFont="1" applyBorder="1" applyAlignment="1">
      <alignment/>
    </xf>
    <xf numFmtId="4" fontId="0" fillId="34" borderId="0" xfId="0" applyNumberFormat="1" applyFill="1" applyBorder="1" applyAlignment="1">
      <alignment/>
    </xf>
    <xf numFmtId="172" fontId="20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172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4" fontId="15" fillId="0" borderId="10" xfId="0" applyNumberFormat="1" applyFont="1" applyBorder="1" applyAlignment="1">
      <alignment wrapText="1"/>
    </xf>
    <xf numFmtId="2" fontId="0" fillId="0" borderId="11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172" fontId="0" fillId="33" borderId="11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right" wrapText="1"/>
    </xf>
    <xf numFmtId="4" fontId="14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9" fontId="0" fillId="0" borderId="0" xfId="0" applyNumberFormat="1" applyAlignment="1">
      <alignment/>
    </xf>
    <xf numFmtId="0" fontId="3" fillId="34" borderId="10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172" fontId="14" fillId="33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172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/>
    </xf>
    <xf numFmtId="4" fontId="9" fillId="35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4" fontId="0" fillId="35" borderId="11" xfId="0" applyNumberFormat="1" applyFill="1" applyBorder="1" applyAlignment="1">
      <alignment/>
    </xf>
    <xf numFmtId="0" fontId="3" fillId="0" borderId="15" xfId="0" applyFont="1" applyBorder="1" applyAlignment="1">
      <alignment wrapText="1"/>
    </xf>
    <xf numFmtId="4" fontId="3" fillId="35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right" wrapText="1"/>
    </xf>
    <xf numFmtId="4" fontId="3" fillId="0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172" fontId="9" fillId="34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49" fontId="0" fillId="34" borderId="0" xfId="0" applyNumberFormat="1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72" fontId="10" fillId="34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72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35" borderId="0" xfId="0" applyNumberFormat="1" applyFont="1" applyFill="1" applyBorder="1" applyAlignment="1">
      <alignment/>
    </xf>
    <xf numFmtId="9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35" borderId="0" xfId="0" applyNumberForma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9" fontId="0" fillId="0" borderId="0" xfId="0" applyNumberFormat="1" applyFont="1" applyAlignment="1">
      <alignment/>
    </xf>
    <xf numFmtId="4" fontId="19" fillId="0" borderId="1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0" fillId="36" borderId="0" xfId="0" applyNumberFormat="1" applyFill="1" applyBorder="1" applyAlignment="1">
      <alignment/>
    </xf>
    <xf numFmtId="0" fontId="0" fillId="0" borderId="10" xfId="0" applyBorder="1" applyAlignment="1">
      <alignment wrapText="1"/>
    </xf>
    <xf numFmtId="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" fontId="3" fillId="35" borderId="1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15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2" fillId="35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0" fontId="0" fillId="36" borderId="10" xfId="0" applyFont="1" applyFill="1" applyBorder="1" applyAlignment="1">
      <alignment/>
    </xf>
    <xf numFmtId="10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9" fontId="0" fillId="36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172" fontId="15" fillId="0" borderId="1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9" fillId="33" borderId="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172" fontId="9" fillId="37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17" borderId="0" xfId="0" applyFill="1" applyAlignment="1">
      <alignment/>
    </xf>
    <xf numFmtId="172" fontId="15" fillId="0" borderId="11" xfId="0" applyNumberFormat="1" applyFont="1" applyBorder="1" applyAlignment="1">
      <alignment/>
    </xf>
    <xf numFmtId="0" fontId="9" fillId="38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wrapText="1"/>
    </xf>
    <xf numFmtId="172" fontId="9" fillId="37" borderId="10" xfId="0" applyNumberFormat="1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172" fontId="2" fillId="38" borderId="10" xfId="0" applyNumberFormat="1" applyFont="1" applyFill="1" applyBorder="1" applyAlignment="1">
      <alignment/>
    </xf>
    <xf numFmtId="172" fontId="9" fillId="38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ан_Odobrene aproprijacije 200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127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2" max="2" width="39.28125" style="0" customWidth="1"/>
    <col min="3" max="3" width="22.8515625" style="0" customWidth="1"/>
    <col min="4" max="4" width="13.57421875" style="0" customWidth="1"/>
    <col min="5" max="5" width="15.57421875" style="0" customWidth="1"/>
    <col min="7" max="7" width="14.00390625" style="0" customWidth="1"/>
    <col min="8" max="8" width="20.57421875" style="0" customWidth="1"/>
    <col min="9" max="9" width="13.8515625" style="0" customWidth="1"/>
    <col min="10" max="10" width="13.421875" style="0" customWidth="1"/>
    <col min="11" max="11" width="11.7109375" style="0" customWidth="1"/>
    <col min="12" max="12" width="13.8515625" style="0" customWidth="1"/>
  </cols>
  <sheetData>
    <row r="1" spans="1:7" ht="59.25" customHeight="1">
      <c r="A1" s="370" t="s">
        <v>188</v>
      </c>
      <c r="B1" s="370"/>
      <c r="C1" s="370"/>
      <c r="D1" s="370"/>
      <c r="E1" s="1"/>
      <c r="F1" s="1"/>
      <c r="G1" s="1"/>
    </row>
    <row r="2" spans="1:8" ht="12.75">
      <c r="A2" s="2" t="s">
        <v>0</v>
      </c>
      <c r="B2" s="2" t="s">
        <v>1</v>
      </c>
      <c r="C2" s="3" t="s">
        <v>2</v>
      </c>
      <c r="D2" s="3"/>
      <c r="E2" s="4"/>
      <c r="F2" s="3"/>
      <c r="G2" s="2"/>
      <c r="H2" s="5"/>
    </row>
    <row r="3" spans="1:8" ht="12.75">
      <c r="A3" s="6">
        <v>1</v>
      </c>
      <c r="B3" s="6">
        <v>2</v>
      </c>
      <c r="C3" s="6">
        <v>3</v>
      </c>
      <c r="D3" s="6"/>
      <c r="E3" s="7"/>
      <c r="F3" s="6"/>
      <c r="G3" s="6"/>
      <c r="H3" s="5"/>
    </row>
    <row r="4" spans="1:8" ht="12.75">
      <c r="A4" s="8">
        <v>411000</v>
      </c>
      <c r="B4" s="9" t="s">
        <v>3</v>
      </c>
      <c r="C4" s="10">
        <f>C5</f>
        <v>28498188</v>
      </c>
      <c r="D4" s="10"/>
      <c r="E4" s="11"/>
      <c r="F4" s="10"/>
      <c r="G4" s="10"/>
      <c r="H4" s="10"/>
    </row>
    <row r="5" spans="1:8" ht="12.75">
      <c r="A5" s="12">
        <v>411100</v>
      </c>
      <c r="B5" s="5" t="s">
        <v>3</v>
      </c>
      <c r="C5" s="13">
        <f>'ОРГАН УПРАВЕ КОСТОЛЦА'!C5+СКУПШТИНА!C5+ПРЕДСЕДНИК!C5+ВЕЋЕ!C5</f>
        <v>28498188</v>
      </c>
      <c r="D5" s="13"/>
      <c r="E5" s="13"/>
      <c r="F5" s="14"/>
      <c r="G5" s="13"/>
      <c r="H5" s="5"/>
    </row>
    <row r="6" spans="1:8" ht="12.75">
      <c r="A6" s="8">
        <v>412000</v>
      </c>
      <c r="B6" s="9" t="s">
        <v>4</v>
      </c>
      <c r="C6" s="10">
        <f>C7+C8+C9</f>
        <v>4887528</v>
      </c>
      <c r="D6" s="10"/>
      <c r="E6" s="11"/>
      <c r="F6" s="10"/>
      <c r="G6" s="10"/>
      <c r="H6" s="10"/>
    </row>
    <row r="7" spans="1:8" ht="12.75">
      <c r="A7" s="12">
        <v>412100</v>
      </c>
      <c r="B7" s="5" t="s">
        <v>5</v>
      </c>
      <c r="C7" s="13">
        <f>'ОРГАН УПРАВЕ КОСТОЛЦА'!C7+ПРЕДСЕДНИК!C7+СКУПШТИНА!C7+ВЕЋЕ!C7</f>
        <v>3419808</v>
      </c>
      <c r="D7" s="13"/>
      <c r="E7" s="15"/>
      <c r="F7" s="14"/>
      <c r="G7" s="16"/>
      <c r="H7" s="5"/>
    </row>
    <row r="8" spans="1:8" ht="12.75">
      <c r="A8" s="12">
        <v>412200</v>
      </c>
      <c r="B8" s="5" t="s">
        <v>6</v>
      </c>
      <c r="C8" s="13">
        <f>'ОРГАН УПРАВЕ КОСТОЛЦА'!C8+ПРЕДСЕДНИК!C8+СКУПШТИНА!C8+ВЕЋЕ!C8</f>
        <v>1467720</v>
      </c>
      <c r="D8" s="13"/>
      <c r="E8" s="15"/>
      <c r="F8" s="14"/>
      <c r="G8" s="16"/>
      <c r="H8" s="5"/>
    </row>
    <row r="9" spans="1:10" ht="12.75">
      <c r="A9" s="12">
        <v>412300</v>
      </c>
      <c r="B9" s="5" t="s">
        <v>7</v>
      </c>
      <c r="C9" s="13">
        <f>'ОРГАН УПРАВЕ КОСТОЛЦА'!C9+ПРЕДСЕДНИК!C9+СКУПШТИНА!C9+ВЕЋЕ!C9</f>
        <v>0</v>
      </c>
      <c r="D9" s="13"/>
      <c r="E9" s="15"/>
      <c r="F9" s="14"/>
      <c r="G9" s="16"/>
      <c r="H9" s="5"/>
      <c r="J9" s="17"/>
    </row>
    <row r="10" spans="1:8" ht="12.75">
      <c r="A10" s="8">
        <v>413000</v>
      </c>
      <c r="B10" s="9" t="s">
        <v>8</v>
      </c>
      <c r="C10" s="10">
        <f>C11</f>
        <v>134288</v>
      </c>
      <c r="D10" s="10"/>
      <c r="E10" s="11"/>
      <c r="F10" s="18"/>
      <c r="G10" s="10"/>
      <c r="H10" s="10"/>
    </row>
    <row r="11" spans="1:8" ht="12.75">
      <c r="A11" s="12">
        <v>413100</v>
      </c>
      <c r="B11" s="5" t="s">
        <v>9</v>
      </c>
      <c r="C11" s="13">
        <f>'ОРГАН УПРАВЕ КОСТОЛЦА'!C11+СКУПШТИНА!C11+ПРЕДСЕДНИК!C11+ВЕЋЕ!C11</f>
        <v>134288</v>
      </c>
      <c r="D11" s="13"/>
      <c r="E11" s="15"/>
      <c r="F11" s="14"/>
      <c r="G11" s="19"/>
      <c r="H11" s="5"/>
    </row>
    <row r="12" spans="1:8" ht="12.75">
      <c r="A12" s="8">
        <v>414000</v>
      </c>
      <c r="B12" s="9" t="s">
        <v>10</v>
      </c>
      <c r="C12" s="10">
        <f>SUM(C13:C16)</f>
        <v>80000</v>
      </c>
      <c r="D12" s="10"/>
      <c r="E12" s="10"/>
      <c r="F12" s="10"/>
      <c r="G12" s="10"/>
      <c r="H12" s="10"/>
    </row>
    <row r="13" spans="1:8" ht="28.5" customHeight="1">
      <c r="A13" s="20">
        <v>414100</v>
      </c>
      <c r="B13" s="21" t="s">
        <v>11</v>
      </c>
      <c r="C13" s="22">
        <f>'ОРГАН УПРАВЕ КОСТОЛЦА'!C13+СКУПШТИНА!C13+ПРЕДСЕДНИК!C13+ВЕЋЕ!C13</f>
        <v>0</v>
      </c>
      <c r="D13" s="22"/>
      <c r="E13" s="23"/>
      <c r="F13" s="14"/>
      <c r="G13" s="24"/>
      <c r="H13" s="13">
        <f>C4+C6</f>
        <v>33385716</v>
      </c>
    </row>
    <row r="14" spans="1:8" ht="12.75">
      <c r="A14" s="12">
        <v>414200</v>
      </c>
      <c r="B14" s="5" t="s">
        <v>12</v>
      </c>
      <c r="C14" s="22">
        <f>'ОРГАН УПРАВЕ КОСТОЛЦА'!C14+СКУПШТИНА!C14+ПРЕДСЕДНИК!C14+ВЕЋЕ!C14</f>
        <v>0</v>
      </c>
      <c r="D14" s="22"/>
      <c r="E14" s="23"/>
      <c r="F14" s="14"/>
      <c r="G14" s="24"/>
      <c r="H14" s="5"/>
    </row>
    <row r="15" spans="1:8" ht="12.75">
      <c r="A15" s="12">
        <v>414300</v>
      </c>
      <c r="B15" s="5" t="s">
        <v>13</v>
      </c>
      <c r="C15" s="22">
        <f>'ОРГАН УПРАВЕ КОСТОЛЦА'!C15+СКУПШТИНА!C15+ПРЕДСЕДНИК!C15+ВЕЋЕ!C15</f>
        <v>30000</v>
      </c>
      <c r="D15" s="22"/>
      <c r="E15" s="23"/>
      <c r="F15" s="14"/>
      <c r="G15" s="24"/>
      <c r="H15" s="5"/>
    </row>
    <row r="16" spans="1:8" ht="21.75" customHeight="1">
      <c r="A16" s="25">
        <v>414400</v>
      </c>
      <c r="B16" s="26" t="s">
        <v>14</v>
      </c>
      <c r="C16" s="22">
        <f>'ОРГАН УПРАВЕ КОСТОЛЦА'!C16+СКУПШТИНА!C16+ПРЕДСЕДНИК!C16+ВЕЋЕ!C16</f>
        <v>50000</v>
      </c>
      <c r="D16" s="22"/>
      <c r="E16" s="23"/>
      <c r="F16" s="14"/>
      <c r="G16" s="24"/>
      <c r="H16" s="5"/>
    </row>
    <row r="17" spans="1:8" ht="12.75">
      <c r="A17" s="8">
        <v>415000</v>
      </c>
      <c r="B17" s="9" t="s">
        <v>15</v>
      </c>
      <c r="C17" s="10">
        <f>C18</f>
        <v>326400</v>
      </c>
      <c r="D17" s="10"/>
      <c r="E17" s="11"/>
      <c r="F17" s="10"/>
      <c r="G17" s="10"/>
      <c r="H17" s="10"/>
    </row>
    <row r="18" spans="1:8" ht="12.75">
      <c r="A18" s="12">
        <v>415100</v>
      </c>
      <c r="B18" s="5" t="s">
        <v>16</v>
      </c>
      <c r="C18" s="13">
        <f>'ОРГАН УПРАВЕ КОСТОЛЦА'!C18+СКУПШТИНА!C18+ПРЕДСЕДНИК!C18+ВЕЋЕ!C18</f>
        <v>326400</v>
      </c>
      <c r="D18" s="13"/>
      <c r="E18" s="15"/>
      <c r="F18" s="14"/>
      <c r="G18" s="19"/>
      <c r="H18" s="5"/>
    </row>
    <row r="19" spans="1:8" ht="12.75">
      <c r="A19" s="8">
        <v>416000</v>
      </c>
      <c r="B19" s="9" t="s">
        <v>17</v>
      </c>
      <c r="C19" s="10">
        <f>C20</f>
        <v>0</v>
      </c>
      <c r="D19" s="10"/>
      <c r="E19" s="10"/>
      <c r="F19" s="10"/>
      <c r="G19" s="10"/>
      <c r="H19" s="10"/>
    </row>
    <row r="20" spans="1:8" ht="12.75">
      <c r="A20" s="12">
        <v>416100</v>
      </c>
      <c r="B20" s="5" t="s">
        <v>17</v>
      </c>
      <c r="C20" s="13">
        <f>'ОРГАН УПРАВЕ КОСТОЛЦА'!C20+СКУПШТИНА!C20+ПРЕДСЕДНИК!C20+ВЕЋЕ!C20</f>
        <v>0</v>
      </c>
      <c r="D20" s="13"/>
      <c r="E20" s="15"/>
      <c r="F20" s="14"/>
      <c r="G20" s="19"/>
      <c r="H20" s="5"/>
    </row>
    <row r="21" spans="1:8" ht="12.75">
      <c r="A21" s="8">
        <v>421000</v>
      </c>
      <c r="B21" s="9" t="s">
        <v>18</v>
      </c>
      <c r="C21" s="10">
        <f>SUM(C22:C28)</f>
        <v>19297000</v>
      </c>
      <c r="D21" s="10"/>
      <c r="E21" s="11"/>
      <c r="F21" s="10"/>
      <c r="G21" s="10"/>
      <c r="H21" s="10"/>
    </row>
    <row r="22" spans="1:8" ht="12.75">
      <c r="A22" s="12">
        <v>421100</v>
      </c>
      <c r="B22" s="5" t="s">
        <v>19</v>
      </c>
      <c r="C22" s="13">
        <f>'ОРГАН УПРАВЕ КОСТОЛЦА'!C22+СКУПШТИНА!C22+ПРЕДСЕДНИК!C22+ВЕЋЕ!C22</f>
        <v>477000</v>
      </c>
      <c r="D22" s="13"/>
      <c r="E22" s="15"/>
      <c r="F22" s="14"/>
      <c r="G22" s="19"/>
      <c r="H22" s="5"/>
    </row>
    <row r="23" spans="1:8" ht="12.75">
      <c r="A23" s="12">
        <v>421200</v>
      </c>
      <c r="B23" s="5" t="s">
        <v>20</v>
      </c>
      <c r="C23" s="13">
        <f>'ОРГАН УПРАВЕ КОСТОЛЦА'!C23+СКУПШТИНА!C23+ПРЕДСЕДНИК!C23+ВЕЋЕ!C23</f>
        <v>8667000</v>
      </c>
      <c r="D23" s="13"/>
      <c r="E23" s="15"/>
      <c r="F23" s="14"/>
      <c r="G23" s="19"/>
      <c r="H23" s="5"/>
    </row>
    <row r="24" spans="1:8" ht="12.75">
      <c r="A24" s="12">
        <v>421300</v>
      </c>
      <c r="B24" s="5" t="s">
        <v>21</v>
      </c>
      <c r="C24" s="13">
        <f>'ОРГАН УПРАВЕ КОСТОЛЦА'!C24+СКУПШТИНА!C24+ПРЕДСЕДНИК!C24+ВЕЋЕ!C24</f>
        <v>7749600</v>
      </c>
      <c r="D24" s="13"/>
      <c r="E24" s="15"/>
      <c r="F24" s="14"/>
      <c r="G24" s="19"/>
      <c r="H24" s="5"/>
    </row>
    <row r="25" spans="1:8" ht="12.75">
      <c r="A25" s="12">
        <v>421400</v>
      </c>
      <c r="B25" s="5" t="s">
        <v>22</v>
      </c>
      <c r="C25" s="13">
        <f>'ОРГАН УПРАВЕ КОСТОЛЦА'!C25+СКУПШТИНА!C25+ПРЕДСЕДНИК!C25+ВЕЋЕ!C25</f>
        <v>1450400</v>
      </c>
      <c r="D25" s="13"/>
      <c r="E25" s="15"/>
      <c r="F25" s="14"/>
      <c r="G25" s="19"/>
      <c r="H25" s="5"/>
    </row>
    <row r="26" spans="1:8" ht="12.75">
      <c r="A26" s="12">
        <v>421500</v>
      </c>
      <c r="B26" s="5" t="s">
        <v>23</v>
      </c>
      <c r="C26" s="13">
        <f>'ОРГАН УПРАВЕ КОСТОЛЦА'!C26+СКУПШТИНА!C26+ПРЕДСЕДНИК!C26+ВЕЋЕ!C26</f>
        <v>903000</v>
      </c>
      <c r="D26" s="13"/>
      <c r="E26" s="15"/>
      <c r="F26" s="14"/>
      <c r="G26" s="19"/>
      <c r="H26" s="5"/>
    </row>
    <row r="27" spans="1:8" ht="12.75">
      <c r="A27" s="12">
        <v>421600</v>
      </c>
      <c r="B27" s="5" t="s">
        <v>24</v>
      </c>
      <c r="C27" s="13">
        <f>'ОРГАН УПРАВЕ КОСТОЛЦА'!C27+СКУПШТИНА!C27+ПРЕДСЕДНИК!C27+ВЕЋЕ!C27</f>
        <v>0</v>
      </c>
      <c r="D27" s="13"/>
      <c r="E27" s="15"/>
      <c r="F27" s="14"/>
      <c r="G27" s="19"/>
      <c r="H27" s="5"/>
    </row>
    <row r="28" spans="1:8" ht="12.75">
      <c r="A28" s="12">
        <v>421900</v>
      </c>
      <c r="B28" s="5" t="s">
        <v>25</v>
      </c>
      <c r="C28" s="13">
        <f>'ОРГАН УПРАВЕ КОСТОЛЦА'!C28+СКУПШТИНА!C28+ПРЕДСЕДНИК!C28+ВЕЋЕ!C28</f>
        <v>50000</v>
      </c>
      <c r="D28" s="13"/>
      <c r="E28" s="15"/>
      <c r="F28" s="14"/>
      <c r="G28" s="19"/>
      <c r="H28" s="5"/>
    </row>
    <row r="29" spans="1:8" ht="12.75">
      <c r="A29" s="8">
        <v>422000</v>
      </c>
      <c r="B29" s="9" t="s">
        <v>26</v>
      </c>
      <c r="C29" s="10">
        <f>SUM(C30:C33)</f>
        <v>8500</v>
      </c>
      <c r="D29" s="10"/>
      <c r="E29" s="11"/>
      <c r="F29" s="10"/>
      <c r="G29" s="10"/>
      <c r="H29" s="10"/>
    </row>
    <row r="30" spans="1:8" ht="12.75">
      <c r="A30" s="12">
        <v>422100</v>
      </c>
      <c r="B30" s="5" t="s">
        <v>27</v>
      </c>
      <c r="C30" s="13">
        <f>'ОРГАН УПРАВЕ КОСТОЛЦА'!C30+ПРЕДСЕДНИК!C30+СКУПШТИНА!C30+ВЕЋЕ!C30</f>
        <v>8500</v>
      </c>
      <c r="D30" s="13"/>
      <c r="E30" s="15"/>
      <c r="F30" s="14"/>
      <c r="G30" s="19"/>
      <c r="H30" s="5"/>
    </row>
    <row r="31" spans="1:8" ht="12.75">
      <c r="A31" s="12">
        <v>422200</v>
      </c>
      <c r="B31" s="5" t="s">
        <v>28</v>
      </c>
      <c r="C31" s="13">
        <f>'ОРГАН УПРАВЕ КОСТОЛЦА'!C31+ПРЕДСЕДНИК!C31+СКУПШТИНА!C31+ВЕЋЕ!C31</f>
        <v>0</v>
      </c>
      <c r="D31" s="13"/>
      <c r="E31" s="15"/>
      <c r="F31" s="14"/>
      <c r="G31" s="19"/>
      <c r="H31" s="5"/>
    </row>
    <row r="32" spans="1:8" ht="12.75">
      <c r="A32" s="12">
        <v>422300</v>
      </c>
      <c r="B32" s="5" t="s">
        <v>29</v>
      </c>
      <c r="C32" s="13">
        <f>'ОРГАН УПРАВЕ КОСТОЛЦА'!C32+ПРЕДСЕДНИК!C32+СКУПШТИНА!C32+ВЕЋЕ!C32</f>
        <v>0</v>
      </c>
      <c r="D32" s="13"/>
      <c r="E32" s="15"/>
      <c r="F32" s="14"/>
      <c r="G32" s="19"/>
      <c r="H32" s="5"/>
    </row>
    <row r="33" spans="1:8" ht="12.75">
      <c r="A33" s="12">
        <v>422900</v>
      </c>
      <c r="B33" s="5" t="s">
        <v>30</v>
      </c>
      <c r="C33" s="13">
        <f>'ОРГАН УПРАВЕ КОСТОЛЦА'!C33+ПРЕДСЕДНИК!C33+СКУПШТИНА!C33+ВЕЋЕ!C33</f>
        <v>0</v>
      </c>
      <c r="D33" s="13"/>
      <c r="E33" s="15"/>
      <c r="F33" s="14"/>
      <c r="G33" s="19"/>
      <c r="H33" s="5"/>
    </row>
    <row r="34" spans="1:8" ht="12.75">
      <c r="A34" s="8">
        <v>423000</v>
      </c>
      <c r="B34" s="9" t="s">
        <v>31</v>
      </c>
      <c r="C34" s="10">
        <f>SUM(C35:C42)</f>
        <v>31904883</v>
      </c>
      <c r="D34" s="10"/>
      <c r="E34" s="11"/>
      <c r="F34" s="10"/>
      <c r="G34" s="10"/>
      <c r="H34" s="10"/>
    </row>
    <row r="35" spans="1:8" ht="12.75">
      <c r="A35" s="12">
        <v>423100</v>
      </c>
      <c r="B35" s="5" t="s">
        <v>32</v>
      </c>
      <c r="C35" s="13">
        <f>'ОРГАН УПРАВЕ КОСТОЛЦА'!C35+ПРЕДСЕДНИК!C35+СКУПШТИНА!C35+ВЕЋЕ!C35</f>
        <v>1903000</v>
      </c>
      <c r="D35" s="13"/>
      <c r="E35" s="15"/>
      <c r="F35" s="14"/>
      <c r="G35" s="19"/>
      <c r="H35" s="5"/>
    </row>
    <row r="36" spans="1:8" ht="12.75">
      <c r="A36" s="12">
        <v>423200</v>
      </c>
      <c r="B36" s="5" t="s">
        <v>33</v>
      </c>
      <c r="C36" s="13">
        <f>'ОРГАН УПРАВЕ КОСТОЛЦА'!C36+ПРЕДСЕДНИК!C36+СКУПШТИНА!C36+ВЕЋЕ!C36</f>
        <v>723783</v>
      </c>
      <c r="D36" s="13"/>
      <c r="E36" s="15"/>
      <c r="F36" s="14"/>
      <c r="G36" s="19"/>
      <c r="H36" s="5"/>
    </row>
    <row r="37" spans="1:8" ht="12.75">
      <c r="A37" s="12">
        <v>423300</v>
      </c>
      <c r="B37" s="5" t="s">
        <v>34</v>
      </c>
      <c r="C37" s="13">
        <f>'ОРГАН УПРАВЕ КОСТОЛЦА'!C37+ПРЕДСЕДНИК!C37+СКУПШТИНА!C37+ВЕЋЕ!C37</f>
        <v>330000</v>
      </c>
      <c r="D37" s="13"/>
      <c r="E37" s="15"/>
      <c r="F37" s="14"/>
      <c r="G37" s="19"/>
      <c r="H37" s="5"/>
    </row>
    <row r="38" spans="1:8" ht="12.75">
      <c r="A38" s="12">
        <v>423400</v>
      </c>
      <c r="B38" s="5" t="s">
        <v>35</v>
      </c>
      <c r="C38" s="13">
        <f>'ОРГАН УПРАВЕ КОСТОЛЦА'!C38+ПРЕДСЕДНИК!C38+СКУПШТИНА!C38+ВЕЋЕ!C38</f>
        <v>3519000</v>
      </c>
      <c r="D38" s="13"/>
      <c r="E38" s="15"/>
      <c r="F38" s="14"/>
      <c r="G38" s="19"/>
      <c r="H38" s="5"/>
    </row>
    <row r="39" spans="1:8" ht="12.75">
      <c r="A39" s="12">
        <v>423500</v>
      </c>
      <c r="B39" s="5" t="s">
        <v>36</v>
      </c>
      <c r="C39" s="13">
        <f>'ОРГАН УПРАВЕ КОСТОЛЦА'!C39+ПРЕДСЕДНИК!C39+СКУПШТИНА!C39+ВЕЋЕ!C39</f>
        <v>15717000</v>
      </c>
      <c r="D39" s="13"/>
      <c r="E39" s="15"/>
      <c r="F39" s="14"/>
      <c r="G39" s="19"/>
      <c r="H39" s="5"/>
    </row>
    <row r="40" spans="1:8" ht="12.75">
      <c r="A40" s="12">
        <v>423600</v>
      </c>
      <c r="B40" s="5" t="s">
        <v>37</v>
      </c>
      <c r="C40" s="13">
        <f>'ОРГАН УПРАВЕ КОСТОЛЦА'!C40+ПРЕДСЕДНИК!C40+СКУПШТИНА!C40+ВЕЋЕ!C40</f>
        <v>1190000</v>
      </c>
      <c r="D40" s="13"/>
      <c r="E40" s="15"/>
      <c r="F40" s="14"/>
      <c r="G40" s="19"/>
      <c r="H40" s="5"/>
    </row>
    <row r="41" spans="1:8" ht="12.75">
      <c r="A41" s="12">
        <v>423700</v>
      </c>
      <c r="B41" s="5" t="s">
        <v>38</v>
      </c>
      <c r="C41" s="13">
        <f>'ОРГАН УПРАВЕ КОСТОЛЦА'!C41+ПРЕДСЕДНИК!C41+СКУПШТИНА!C41+ВЕЋЕ!C41</f>
        <v>2200000</v>
      </c>
      <c r="D41" s="13"/>
      <c r="E41" s="15"/>
      <c r="F41" s="14"/>
      <c r="G41" s="19"/>
      <c r="H41" s="5"/>
    </row>
    <row r="42" spans="1:8" ht="12.75">
      <c r="A42" s="12">
        <v>423900</v>
      </c>
      <c r="B42" s="5" t="s">
        <v>39</v>
      </c>
      <c r="C42" s="13">
        <f>'ОРГАН УПРАВЕ КОСТОЛЦА'!C42+ПРЕДСЕДНИК!C42+СКУПШТИНА!C42+ВЕЋЕ!C42</f>
        <v>6322100</v>
      </c>
      <c r="D42" s="13"/>
      <c r="E42" s="15"/>
      <c r="F42" s="14"/>
      <c r="G42" s="19"/>
      <c r="H42" s="5"/>
    </row>
    <row r="43" spans="1:8" ht="12.75">
      <c r="A43" s="8">
        <v>424000</v>
      </c>
      <c r="B43" s="9" t="s">
        <v>40</v>
      </c>
      <c r="C43" s="10">
        <f>SUM(C44:C50)</f>
        <v>20683400</v>
      </c>
      <c r="D43" s="10"/>
      <c r="E43" s="11"/>
      <c r="F43" s="10"/>
      <c r="G43" s="10"/>
      <c r="H43" s="10"/>
    </row>
    <row r="44" spans="1:8" ht="12.75">
      <c r="A44" s="12">
        <v>424100</v>
      </c>
      <c r="B44" s="5" t="s">
        <v>41</v>
      </c>
      <c r="C44" s="13">
        <f>'ОРГАН УПРАВЕ КОСТОЛЦА'!C44+ПРЕДСЕДНИК!C44+СКУПШТИНА!C44+ВЕЋЕ!C44</f>
        <v>0</v>
      </c>
      <c r="D44" s="13"/>
      <c r="E44" s="15"/>
      <c r="F44" s="14"/>
      <c r="G44" s="19"/>
      <c r="H44" s="5"/>
    </row>
    <row r="45" spans="1:8" ht="12.75">
      <c r="A45" s="12">
        <v>424200</v>
      </c>
      <c r="B45" s="5" t="s">
        <v>42</v>
      </c>
      <c r="C45" s="13">
        <f>'ОРГАН УПРАВЕ КОСТОЛЦА'!C45+ПРЕДСЕДНИК!C45+СКУПШТИНА!C45+ВЕЋЕ!C45</f>
        <v>4050000</v>
      </c>
      <c r="D45" s="13"/>
      <c r="E45" s="15"/>
      <c r="F45" s="14"/>
      <c r="G45" s="19"/>
      <c r="H45" s="5"/>
    </row>
    <row r="46" spans="1:8" ht="12.75">
      <c r="A46" s="12">
        <v>424300</v>
      </c>
      <c r="B46" s="5" t="s">
        <v>43</v>
      </c>
      <c r="C46" s="13">
        <f>'ОРГАН УПРАВЕ КОСТОЛЦА'!C46+ПРЕДСЕДНИК!C46+СКУПШТИНА!C46+ВЕЋЕ!C46</f>
        <v>60000</v>
      </c>
      <c r="D46" s="13"/>
      <c r="E46" s="15"/>
      <c r="F46" s="14"/>
      <c r="G46" s="19"/>
      <c r="H46" s="5"/>
    </row>
    <row r="47" spans="1:8" ht="12.75">
      <c r="A47" s="12">
        <v>424400</v>
      </c>
      <c r="B47" s="5" t="s">
        <v>44</v>
      </c>
      <c r="C47" s="13">
        <f>'ОРГАН УПРАВЕ КОСТОЛЦА'!C47+ПРЕДСЕДНИК!C47+СКУПШТИНА!C47+ВЕЋЕ!C47</f>
        <v>0</v>
      </c>
      <c r="D47" s="13"/>
      <c r="E47" s="15"/>
      <c r="F47" s="14"/>
      <c r="G47" s="19"/>
      <c r="H47" s="5"/>
    </row>
    <row r="48" spans="1:8" ht="27.75" customHeight="1">
      <c r="A48" s="12">
        <v>424500</v>
      </c>
      <c r="B48" s="26" t="s">
        <v>45</v>
      </c>
      <c r="C48" s="13">
        <f>'ОРГАН УПРАВЕ КОСТОЛЦА'!C48+ПРЕДСЕДНИК!C48+СКУПШТИНА!C48+ВЕЋЕ!C48</f>
        <v>0</v>
      </c>
      <c r="D48" s="13"/>
      <c r="E48" s="15"/>
      <c r="F48" s="14"/>
      <c r="G48" s="19"/>
      <c r="H48" s="5"/>
    </row>
    <row r="49" spans="1:8" ht="27" customHeight="1">
      <c r="A49" s="12">
        <v>424600</v>
      </c>
      <c r="B49" s="26" t="s">
        <v>46</v>
      </c>
      <c r="C49" s="13">
        <f>'ОРГАН УПРАВЕ КОСТОЛЦА'!C49+ПРЕДСЕДНИК!C49+СКУПШТИНА!C49+ВЕЋЕ!C49</f>
        <v>1080000</v>
      </c>
      <c r="D49" s="13"/>
      <c r="E49" s="15"/>
      <c r="F49" s="14"/>
      <c r="G49" s="19"/>
      <c r="H49" s="5"/>
    </row>
    <row r="50" spans="1:8" ht="12.75">
      <c r="A50" s="12">
        <v>424900</v>
      </c>
      <c r="B50" s="5" t="s">
        <v>47</v>
      </c>
      <c r="C50" s="13">
        <f>'ОРГАН УПРАВЕ КОСТОЛЦА'!C50+ПРЕДСЕДНИК!C50+СКУПШТИНА!C50+ВЕЋЕ!C50</f>
        <v>15493400</v>
      </c>
      <c r="D50" s="13"/>
      <c r="E50" s="15"/>
      <c r="F50" s="14"/>
      <c r="G50" s="19"/>
      <c r="H50" s="5"/>
    </row>
    <row r="51" spans="1:8" ht="25.5" customHeight="1">
      <c r="A51" s="8">
        <v>425000</v>
      </c>
      <c r="B51" s="27" t="s">
        <v>48</v>
      </c>
      <c r="C51" s="10">
        <f>C52+C53</f>
        <v>4947839</v>
      </c>
      <c r="D51" s="10"/>
      <c r="E51" s="11"/>
      <c r="F51" s="10"/>
      <c r="G51" s="10"/>
      <c r="H51" s="10"/>
    </row>
    <row r="52" spans="1:8" ht="12.75">
      <c r="A52" s="12">
        <v>425100</v>
      </c>
      <c r="B52" s="5" t="s">
        <v>49</v>
      </c>
      <c r="C52" s="13">
        <f>'ОРГАН УПРАВЕ КОСТОЛЦА'!C52+ПРЕДСЕДНИК!C52+СКУПШТИНА!C52+ВЕЋЕ!C52</f>
        <v>4157839</v>
      </c>
      <c r="D52" s="13"/>
      <c r="E52" s="15"/>
      <c r="F52" s="14"/>
      <c r="G52" s="19"/>
      <c r="H52" s="5"/>
    </row>
    <row r="53" spans="1:8" ht="12.75">
      <c r="A53" s="12">
        <v>425200</v>
      </c>
      <c r="B53" s="5" t="s">
        <v>50</v>
      </c>
      <c r="C53" s="13">
        <f>'ОРГАН УПРАВЕ КОСТОЛЦА'!C53+ПРЕДСЕДНИК!C53+СКУПШТИНА!C53+ВЕЋЕ!C53</f>
        <v>790000</v>
      </c>
      <c r="D53" s="13"/>
      <c r="E53" s="15"/>
      <c r="F53" s="14"/>
      <c r="G53" s="19"/>
      <c r="H53" s="5"/>
    </row>
    <row r="54" spans="1:8" ht="12.75">
      <c r="A54" s="8">
        <v>426000</v>
      </c>
      <c r="B54" s="9" t="s">
        <v>51</v>
      </c>
      <c r="C54" s="10">
        <f>SUM(C55:C63)</f>
        <v>9381145</v>
      </c>
      <c r="D54" s="10"/>
      <c r="E54" s="11"/>
      <c r="F54" s="10"/>
      <c r="G54" s="10"/>
      <c r="H54" s="10"/>
    </row>
    <row r="55" spans="1:8" ht="12.75">
      <c r="A55" s="12">
        <v>426100</v>
      </c>
      <c r="B55" s="5" t="s">
        <v>52</v>
      </c>
      <c r="C55" s="13">
        <f>'ОРГАН УПРАВЕ КОСТОЛЦА'!C55+ПРЕДСЕДНИК!C55+СКУПШТИНА!C55+ВЕЋЕ!C55</f>
        <v>1025000</v>
      </c>
      <c r="D55" s="13"/>
      <c r="E55" s="15"/>
      <c r="F55" s="14"/>
      <c r="G55" s="19"/>
      <c r="H55" s="5"/>
    </row>
    <row r="56" spans="1:8" ht="12.75">
      <c r="A56" s="12">
        <v>426200</v>
      </c>
      <c r="B56" s="5" t="s">
        <v>53</v>
      </c>
      <c r="C56" s="13">
        <f>'ОРГАН УПРАВЕ КОСТОЛЦА'!C56+ПРЕДСЕДНИК!C56+СКУПШТИНА!C56+ВЕЋЕ!C56</f>
        <v>0</v>
      </c>
      <c r="D56" s="13"/>
      <c r="E56" s="15"/>
      <c r="F56" s="14"/>
      <c r="G56" s="19"/>
      <c r="H56" s="5"/>
    </row>
    <row r="57" spans="1:8" ht="24.75" customHeight="1">
      <c r="A57" s="12">
        <v>426300</v>
      </c>
      <c r="B57" s="26" t="s">
        <v>54</v>
      </c>
      <c r="C57" s="13">
        <f>'ОРГАН УПРАВЕ КОСТОЛЦА'!C57+ПРЕДСЕДНИК!C57+СКУПШТИНА!C57+ВЕЋЕ!C57</f>
        <v>300000</v>
      </c>
      <c r="D57" s="13"/>
      <c r="E57" s="15"/>
      <c r="F57" s="14"/>
      <c r="G57" s="19"/>
      <c r="H57" s="5"/>
    </row>
    <row r="58" spans="1:8" ht="12.75">
      <c r="A58" s="12">
        <v>426400</v>
      </c>
      <c r="B58" s="5" t="s">
        <v>55</v>
      </c>
      <c r="C58" s="13">
        <f>'ОРГАН УПРАВЕ КОСТОЛЦА'!C58+ПРЕДСЕДНИК!C58+СКУПШТИНА!C58+ВЕЋЕ!C58</f>
        <v>1739000</v>
      </c>
      <c r="D58" s="13"/>
      <c r="E58" s="15"/>
      <c r="F58" s="14"/>
      <c r="G58" s="19"/>
      <c r="H58" s="5"/>
    </row>
    <row r="59" spans="1:8" ht="12.75">
      <c r="A59" s="12">
        <v>426500</v>
      </c>
      <c r="B59" s="5" t="s">
        <v>56</v>
      </c>
      <c r="C59" s="13">
        <f>'ОРГАН УПРАВЕ КОСТОЛЦА'!C59+ПРЕДСЕДНИК!C59+СКУПШТИНА!C59+ВЕЋЕ!C59</f>
        <v>60000</v>
      </c>
      <c r="D59" s="13"/>
      <c r="E59" s="15"/>
      <c r="F59" s="14"/>
      <c r="G59" s="19"/>
      <c r="H59" s="5"/>
    </row>
    <row r="60" spans="1:8" ht="12.75">
      <c r="A60" s="12">
        <v>426600</v>
      </c>
      <c r="B60" s="5" t="s">
        <v>57</v>
      </c>
      <c r="C60" s="13">
        <f>'ОРГАН УПРАВЕ КОСТОЛЦА'!C60+ПРЕДСЕДНИК!C60+СКУПШТИНА!C60+ВЕЋЕ!C60</f>
        <v>2185000</v>
      </c>
      <c r="D60" s="13"/>
      <c r="E60" s="15"/>
      <c r="F60" s="14"/>
      <c r="G60" s="19"/>
      <c r="H60" s="5"/>
    </row>
    <row r="61" spans="1:8" ht="12.75">
      <c r="A61" s="12">
        <v>426700</v>
      </c>
      <c r="B61" s="5" t="s">
        <v>58</v>
      </c>
      <c r="C61" s="13">
        <f>'ОРГАН УПРАВЕ КОСТОЛЦА'!C61+ПРЕДСЕДНИК!C61+СКУПШТИНА!C61+ВЕЋЕ!C61</f>
        <v>0</v>
      </c>
      <c r="D61" s="13"/>
      <c r="E61" s="15"/>
      <c r="F61" s="14"/>
      <c r="G61" s="19"/>
      <c r="H61" s="5"/>
    </row>
    <row r="62" spans="1:8" ht="12.75">
      <c r="A62" s="12">
        <v>426800</v>
      </c>
      <c r="B62" s="5" t="s">
        <v>59</v>
      </c>
      <c r="C62" s="13">
        <f>'ОРГАН УПРАВЕ КОСТОЛЦА'!C62+ПРЕДСЕДНИК!C62+СКУПШТИНА!C62+ВЕЋЕ!C62</f>
        <v>1320000</v>
      </c>
      <c r="D62" s="13"/>
      <c r="E62" s="15"/>
      <c r="F62" s="14"/>
      <c r="G62" s="19"/>
      <c r="H62" s="5"/>
    </row>
    <row r="63" spans="1:8" ht="12.75">
      <c r="A63" s="12">
        <v>426900</v>
      </c>
      <c r="B63" s="5" t="s">
        <v>60</v>
      </c>
      <c r="C63" s="13">
        <f>'ОРГАН УПРАВЕ КОСТОЛЦА'!C63+ПРЕДСЕДНИК!C63+СКУПШТИНА!C63+ВЕЋЕ!C63</f>
        <v>2752145</v>
      </c>
      <c r="D63" s="13"/>
      <c r="E63" s="15"/>
      <c r="F63" s="14"/>
      <c r="G63" s="19"/>
      <c r="H63" s="5"/>
    </row>
    <row r="64" spans="1:8" ht="12.75">
      <c r="A64" s="28">
        <v>465000</v>
      </c>
      <c r="B64" s="29" t="s">
        <v>61</v>
      </c>
      <c r="C64" s="30">
        <f>C65+C66</f>
        <v>3973424</v>
      </c>
      <c r="D64" s="30"/>
      <c r="E64" s="30"/>
      <c r="F64" s="18"/>
      <c r="G64" s="10"/>
      <c r="H64" s="10"/>
    </row>
    <row r="65" spans="1:8" ht="12.75">
      <c r="A65" s="31">
        <v>465100</v>
      </c>
      <c r="B65" s="32" t="s">
        <v>62</v>
      </c>
      <c r="C65" s="13">
        <f>'ОРГАН УПРАВЕ КОСТОЛЦА'!C65+ПРЕДСЕДНИК!C65+СКУПШТИНА!C65+ВЕЋЕ!C65</f>
        <v>3973424</v>
      </c>
      <c r="D65" s="13"/>
      <c r="E65" s="15"/>
      <c r="F65" s="14"/>
      <c r="G65" s="19"/>
      <c r="H65" s="5"/>
    </row>
    <row r="66" spans="1:8" ht="12.75">
      <c r="A66" s="31">
        <v>465200</v>
      </c>
      <c r="B66" s="32" t="s">
        <v>63</v>
      </c>
      <c r="C66" s="13">
        <f>'ОРГАН УПРАВЕ КОСТОЛЦА'!C66+ПРЕДСЕДНИК!C66+СКУПШТИНА!C66+ВЕЋЕ!C66</f>
        <v>0</v>
      </c>
      <c r="D66" s="13"/>
      <c r="E66" s="15"/>
      <c r="F66" s="14"/>
      <c r="G66" s="19"/>
      <c r="H66" s="5"/>
    </row>
    <row r="67" spans="1:8" ht="12.75">
      <c r="A67" s="8">
        <v>472000</v>
      </c>
      <c r="B67" s="9" t="s">
        <v>64</v>
      </c>
      <c r="C67" s="10">
        <f>SUM(C68:C76)</f>
        <v>210000</v>
      </c>
      <c r="D67" s="10"/>
      <c r="E67" s="10"/>
      <c r="F67" s="10"/>
      <c r="G67" s="10"/>
      <c r="H67" s="10"/>
    </row>
    <row r="68" spans="1:8" ht="24" customHeight="1">
      <c r="A68" s="12">
        <v>472100</v>
      </c>
      <c r="B68" s="26" t="s">
        <v>65</v>
      </c>
      <c r="C68" s="13">
        <f>'ОРГАН УПРАВЕ КОСТОЛЦА'!C68+ПРЕДСЕДНИК!C68+СКУПШТИНА!C68+ВЕЋЕ!C68</f>
        <v>0</v>
      </c>
      <c r="D68" s="13"/>
      <c r="E68" s="15"/>
      <c r="F68" s="14"/>
      <c r="G68" s="19"/>
      <c r="H68" s="5"/>
    </row>
    <row r="69" spans="1:8" ht="12.75">
      <c r="A69" s="12">
        <v>472200</v>
      </c>
      <c r="B69" s="5" t="s">
        <v>66</v>
      </c>
      <c r="C69" s="13">
        <f>'ОРГАН УПРАВЕ КОСТОЛЦА'!C69+ПРЕДСЕДНИК!C69+СКУПШТИНА!C69+ВЕЋЕ!C69</f>
        <v>0</v>
      </c>
      <c r="D69" s="13"/>
      <c r="E69" s="15"/>
      <c r="F69" s="14"/>
      <c r="G69" s="19"/>
      <c r="H69" s="5"/>
    </row>
    <row r="70" spans="1:8" ht="12.75">
      <c r="A70" s="12">
        <v>472300</v>
      </c>
      <c r="B70" s="5" t="s">
        <v>67</v>
      </c>
      <c r="C70" s="13">
        <f>'ОРГАН УПРАВЕ КОСТОЛЦА'!C70+ПРЕДСЕДНИК!C70+СКУПШТИНА!C70+ВЕЋЕ!C70</f>
        <v>0</v>
      </c>
      <c r="D70" s="13"/>
      <c r="E70" s="15"/>
      <c r="F70" s="14"/>
      <c r="G70" s="19"/>
      <c r="H70" s="5"/>
    </row>
    <row r="71" spans="1:8" ht="12.75">
      <c r="A71" s="12">
        <v>472400</v>
      </c>
      <c r="B71" s="5" t="s">
        <v>68</v>
      </c>
      <c r="C71" s="13">
        <f>'ОРГАН УПРАВЕ КОСТОЛЦА'!C71+ПРЕДСЕДНИК!C71+СКУПШТИНА!C71+ВЕЋЕ!C71</f>
        <v>0</v>
      </c>
      <c r="D71" s="13"/>
      <c r="E71" s="15"/>
      <c r="F71" s="14"/>
      <c r="G71" s="19"/>
      <c r="H71" s="5"/>
    </row>
    <row r="72" spans="1:8" ht="12.75">
      <c r="A72" s="12">
        <v>472500</v>
      </c>
      <c r="B72" s="5" t="s">
        <v>69</v>
      </c>
      <c r="C72" s="13">
        <f>'ОРГАН УПРАВЕ КОСТОЛЦА'!C72+ПРЕДСЕДНИК!C72+СКУПШТИНА!C72+ВЕЋЕ!C72</f>
        <v>0</v>
      </c>
      <c r="D72" s="13"/>
      <c r="E72" s="15"/>
      <c r="F72" s="14"/>
      <c r="G72" s="19"/>
      <c r="H72" s="5"/>
    </row>
    <row r="73" spans="1:8" ht="12.75">
      <c r="A73" s="12">
        <v>472600</v>
      </c>
      <c r="B73" s="5" t="s">
        <v>70</v>
      </c>
      <c r="C73" s="13">
        <f>'ОРГАН УПРАВЕ КОСТОЛЦА'!C73+ПРЕДСЕДНИК!C73+СКУПШТИНА!C73+ВЕЋЕ!C73</f>
        <v>0</v>
      </c>
      <c r="D73" s="13"/>
      <c r="E73" s="15"/>
      <c r="F73" s="14"/>
      <c r="G73" s="19"/>
      <c r="H73" s="5"/>
    </row>
    <row r="74" spans="1:8" ht="28.5" customHeight="1">
      <c r="A74" s="12">
        <v>472700</v>
      </c>
      <c r="B74" s="26" t="s">
        <v>71</v>
      </c>
      <c r="C74" s="13">
        <f>'ОРГАН УПРАВЕ КОСТОЛЦА'!C74+ПРЕДСЕДНИК!C74+СКУПШТИНА!C74+ВЕЋЕ!C74</f>
        <v>210000</v>
      </c>
      <c r="D74" s="13"/>
      <c r="E74" s="15"/>
      <c r="F74" s="14"/>
      <c r="G74" s="19"/>
      <c r="H74" s="5"/>
    </row>
    <row r="75" spans="1:8" ht="12.75">
      <c r="A75" s="12">
        <v>472800</v>
      </c>
      <c r="B75" s="5" t="s">
        <v>72</v>
      </c>
      <c r="C75" s="13">
        <f>'ОРГАН УПРАВЕ КОСТОЛЦА'!C75+ПРЕДСЕДНИК!C75+СКУПШТИНА!C75+ВЕЋЕ!C75</f>
        <v>0</v>
      </c>
      <c r="D75" s="13"/>
      <c r="E75" s="15"/>
      <c r="F75" s="14"/>
      <c r="G75" s="19"/>
      <c r="H75" s="5"/>
    </row>
    <row r="76" spans="1:8" ht="12.75">
      <c r="A76" s="12">
        <v>472900</v>
      </c>
      <c r="B76" s="5" t="s">
        <v>73</v>
      </c>
      <c r="C76" s="13">
        <f>'ОРГАН УПРАВЕ КОСТОЛЦА'!C76+ПРЕДСЕДНИК!C76+СКУПШТИНА!C76+ВЕЋЕ!C76</f>
        <v>0</v>
      </c>
      <c r="D76" s="13"/>
      <c r="E76" s="15"/>
      <c r="F76" s="14"/>
      <c r="G76" s="19"/>
      <c r="H76" s="5"/>
    </row>
    <row r="77" spans="1:8" ht="12.75">
      <c r="A77" s="28">
        <v>481000</v>
      </c>
      <c r="B77" s="29" t="s">
        <v>74</v>
      </c>
      <c r="C77" s="30">
        <f>C78</f>
        <v>24700000</v>
      </c>
      <c r="D77" s="30"/>
      <c r="E77" s="30"/>
      <c r="F77" s="10"/>
      <c r="G77" s="10"/>
      <c r="H77" s="10"/>
    </row>
    <row r="78" spans="1:8" ht="12.75">
      <c r="A78" s="31">
        <v>481900</v>
      </c>
      <c r="B78" s="32" t="s">
        <v>75</v>
      </c>
      <c r="C78" s="13">
        <f>'ОРГАН УПРАВЕ КОСТОЛЦА'!C78+ПРЕДСЕДНИК!C78+СКУПШТИНА!C78+ВЕЋЕ!C78</f>
        <v>24700000</v>
      </c>
      <c r="D78" s="13"/>
      <c r="E78" s="13"/>
      <c r="F78" s="14"/>
      <c r="G78" s="19"/>
      <c r="H78" s="5"/>
    </row>
    <row r="79" spans="1:8" ht="26.25" customHeight="1">
      <c r="A79" s="8">
        <v>482000</v>
      </c>
      <c r="B79" s="27" t="s">
        <v>76</v>
      </c>
      <c r="C79" s="10">
        <f>SUM(C80:C83)</f>
        <v>175000</v>
      </c>
      <c r="D79" s="10"/>
      <c r="E79" s="10"/>
      <c r="F79" s="10"/>
      <c r="G79" s="10"/>
      <c r="H79" s="10"/>
    </row>
    <row r="80" spans="1:8" ht="12.75">
      <c r="A80" s="12">
        <v>482100</v>
      </c>
      <c r="B80" s="5" t="s">
        <v>77</v>
      </c>
      <c r="C80" s="13">
        <f>'ОРГАН УПРАВЕ КОСТОЛЦА'!C80+ПРЕДСЕДНИК!C80+СКУПШТИНА!C80+ВЕЋЕ!C80</f>
        <v>50000</v>
      </c>
      <c r="D80" s="13"/>
      <c r="E80" s="15"/>
      <c r="F80" s="14"/>
      <c r="G80" s="19"/>
      <c r="H80" s="5"/>
    </row>
    <row r="81" spans="1:8" ht="12.75">
      <c r="A81" s="12">
        <v>482200</v>
      </c>
      <c r="B81" s="5" t="s">
        <v>78</v>
      </c>
      <c r="C81" s="13">
        <f>'ОРГАН УПРАВЕ КОСТОЛЦА'!C81+ПРЕДСЕДНИК!C81+СКУПШТИНА!C81+ВЕЋЕ!C81</f>
        <v>125000</v>
      </c>
      <c r="D81" s="13"/>
      <c r="E81" s="15"/>
      <c r="F81" s="14"/>
      <c r="G81" s="19"/>
      <c r="H81" s="5"/>
    </row>
    <row r="82" spans="1:8" ht="12.75">
      <c r="A82" s="12">
        <v>482300</v>
      </c>
      <c r="B82" s="5" t="s">
        <v>79</v>
      </c>
      <c r="C82" s="13">
        <f>'ОРГАН УПРАВЕ КОСТОЛЦА'!C82+ПРЕДСЕДНИК!C82+СКУПШТИНА!C82+ВЕЋЕ!C82</f>
        <v>0</v>
      </c>
      <c r="D82" s="13"/>
      <c r="E82" s="15"/>
      <c r="F82" s="14"/>
      <c r="G82" s="19"/>
      <c r="H82" s="5"/>
    </row>
    <row r="83" spans="1:8" ht="27" customHeight="1">
      <c r="A83" s="12">
        <v>482400</v>
      </c>
      <c r="B83" s="26" t="s">
        <v>80</v>
      </c>
      <c r="C83" s="13">
        <f>'ОРГАН УПРАВЕ КОСТОЛЦА'!C83+ПРЕДСЕДНИК!C83+СКУПШТИНА!C83+ВЕЋЕ!C83</f>
        <v>0</v>
      </c>
      <c r="D83" s="13"/>
      <c r="E83" s="15"/>
      <c r="F83" s="14"/>
      <c r="G83" s="19"/>
      <c r="H83" s="5"/>
    </row>
    <row r="84" spans="1:8" ht="18.75" customHeight="1">
      <c r="A84" s="28">
        <v>483000</v>
      </c>
      <c r="B84" s="29" t="s">
        <v>81</v>
      </c>
      <c r="C84" s="30">
        <f>C85</f>
        <v>0</v>
      </c>
      <c r="D84" s="30"/>
      <c r="E84" s="30"/>
      <c r="F84" s="30"/>
      <c r="G84" s="18"/>
      <c r="H84" s="18"/>
    </row>
    <row r="85" spans="1:8" ht="27" customHeight="1">
      <c r="A85" s="12">
        <v>483100</v>
      </c>
      <c r="B85" s="33" t="s">
        <v>81</v>
      </c>
      <c r="C85" s="13">
        <f>'ОРГАН УПРАВЕ КОСТОЛЦА'!C85+ПРЕДСЕДНИК!C85+СКУПШТИНА!C85+ВЕЋЕ!C85</f>
        <v>0</v>
      </c>
      <c r="D85" s="13"/>
      <c r="E85" s="13"/>
      <c r="F85" s="13"/>
      <c r="G85" s="13"/>
      <c r="H85" s="13"/>
    </row>
    <row r="86" spans="1:8" ht="13.5" customHeight="1">
      <c r="A86" s="365">
        <v>485000</v>
      </c>
      <c r="B86" s="366" t="s">
        <v>186</v>
      </c>
      <c r="C86" s="367">
        <f>C87</f>
        <v>0</v>
      </c>
      <c r="D86" s="13"/>
      <c r="E86" s="364"/>
      <c r="F86" s="13"/>
      <c r="G86" s="13"/>
      <c r="H86" s="13"/>
    </row>
    <row r="87" spans="1:8" ht="15.75" customHeight="1">
      <c r="A87" s="12">
        <v>485100</v>
      </c>
      <c r="B87" s="33" t="s">
        <v>186</v>
      </c>
      <c r="C87" s="13">
        <f>'ОРГАН УПРАВЕ КОСТОЛЦА'!C87</f>
        <v>0</v>
      </c>
      <c r="D87" s="13"/>
      <c r="E87" s="364"/>
      <c r="F87" s="13"/>
      <c r="G87" s="13"/>
      <c r="H87" s="13"/>
    </row>
    <row r="88" spans="1:8" ht="12.75">
      <c r="A88" s="34">
        <v>499000</v>
      </c>
      <c r="B88" s="29" t="s">
        <v>82</v>
      </c>
      <c r="C88" s="35">
        <f>SUM(C89:C89)</f>
        <v>2000000</v>
      </c>
      <c r="D88" s="35"/>
      <c r="E88" s="36"/>
      <c r="F88" s="10"/>
      <c r="G88" s="10"/>
      <c r="H88" s="10"/>
    </row>
    <row r="89" spans="1:8" ht="15" customHeight="1">
      <c r="A89" s="12">
        <v>499100</v>
      </c>
      <c r="B89" s="26" t="s">
        <v>82</v>
      </c>
      <c r="C89" s="13">
        <f>'ОРГАН УПРАВЕ КОСТОЛЦА'!C89+ПРЕДСЕДНИК!C87+СКУПШТИНА!C87+ВЕЋЕ!C87</f>
        <v>2000000</v>
      </c>
      <c r="D89" s="13"/>
      <c r="E89" s="15"/>
      <c r="F89" s="14"/>
      <c r="G89" s="19"/>
      <c r="H89" s="5"/>
    </row>
    <row r="90" spans="1:8" ht="12.75">
      <c r="A90" s="8">
        <v>511000</v>
      </c>
      <c r="B90" s="9" t="s">
        <v>83</v>
      </c>
      <c r="C90" s="10">
        <f>SUM(C91:C94)</f>
        <v>138531474</v>
      </c>
      <c r="D90" s="10"/>
      <c r="E90" s="10"/>
      <c r="F90" s="10"/>
      <c r="G90" s="10"/>
      <c r="H90" s="10"/>
    </row>
    <row r="91" spans="1:8" ht="12.75">
      <c r="A91" s="12">
        <v>511100</v>
      </c>
      <c r="B91" s="5" t="s">
        <v>84</v>
      </c>
      <c r="C91" s="13">
        <f>'ОРГАН УПРАВЕ КОСТОЛЦА'!C91+ПРЕДСЕДНИК!C89+СКУПШТИНА!C89+ВЕЋЕ!C89</f>
        <v>0</v>
      </c>
      <c r="D91" s="13"/>
      <c r="E91" s="15"/>
      <c r="F91" s="14"/>
      <c r="G91" s="19"/>
      <c r="H91" s="5"/>
    </row>
    <row r="92" spans="1:11" ht="12.75">
      <c r="A92" s="12">
        <v>511200</v>
      </c>
      <c r="B92" s="5" t="s">
        <v>85</v>
      </c>
      <c r="C92" s="13">
        <f>'ОРГАН УПРАВЕ КОСТОЛЦА'!C92+ПРЕДСЕДНИК!C90+СКУПШТИНА!C90+ВЕЋЕ!C90</f>
        <v>128480874</v>
      </c>
      <c r="D92" s="13"/>
      <c r="E92" s="15"/>
      <c r="F92" s="14"/>
      <c r="G92" s="19"/>
      <c r="H92" s="5"/>
      <c r="J92" s="37"/>
      <c r="K92" s="37"/>
    </row>
    <row r="93" spans="1:10" ht="12.75">
      <c r="A93" s="12">
        <v>511300</v>
      </c>
      <c r="B93" s="5" t="s">
        <v>86</v>
      </c>
      <c r="C93" s="13">
        <f>'ОРГАН УПРАВЕ КОСТОЛЦА'!C93+ПРЕДСЕДНИК!C91+СКУПШТИНА!C91+ВЕЋЕ!C91</f>
        <v>7860600</v>
      </c>
      <c r="D93" s="13"/>
      <c r="E93" s="15"/>
      <c r="F93" s="14"/>
      <c r="G93" s="19"/>
      <c r="H93" s="5"/>
      <c r="J93" s="37"/>
    </row>
    <row r="94" spans="1:8" ht="12.75">
      <c r="A94" s="12">
        <v>511400</v>
      </c>
      <c r="B94" s="5" t="s">
        <v>87</v>
      </c>
      <c r="C94" s="13">
        <f>'ОРГАН УПРАВЕ КОСТОЛЦА'!C94+ПРЕДСЕДНИК!C92+СКУПШТИНА!C92+ВЕЋЕ!C92</f>
        <v>2190000</v>
      </c>
      <c r="D94" s="13"/>
      <c r="E94" s="15"/>
      <c r="F94" s="14"/>
      <c r="G94" s="19"/>
      <c r="H94" s="5"/>
    </row>
    <row r="95" spans="1:8" ht="12.75">
      <c r="A95" s="8">
        <v>512000</v>
      </c>
      <c r="B95" s="9" t="s">
        <v>88</v>
      </c>
      <c r="C95" s="10">
        <f>SUM(C96:C104)</f>
        <v>1688745</v>
      </c>
      <c r="D95" s="10"/>
      <c r="E95" s="10"/>
      <c r="F95" s="10"/>
      <c r="G95" s="10"/>
      <c r="H95" s="10"/>
    </row>
    <row r="96" spans="1:8" ht="12.75">
      <c r="A96" s="12">
        <v>512100</v>
      </c>
      <c r="B96" s="5" t="s">
        <v>89</v>
      </c>
      <c r="C96" s="13">
        <f>'ОРГАН УПРАВЕ КОСТОЛЦА'!C96+ПРЕДСЕДНИК!C94+СКУПШТИНА!C94+ВЕЋЕ!C94</f>
        <v>0</v>
      </c>
      <c r="D96" s="13"/>
      <c r="E96" s="15"/>
      <c r="F96" s="14"/>
      <c r="G96" s="19"/>
      <c r="H96" s="5"/>
    </row>
    <row r="97" spans="1:8" ht="12.75">
      <c r="A97" s="12">
        <v>512200</v>
      </c>
      <c r="B97" s="5" t="s">
        <v>90</v>
      </c>
      <c r="C97" s="13">
        <f>'ОРГАН УПРАВЕ КОСТОЛЦА'!C97+ПРЕДСЕДНИК!C95+СКУПШТИНА!C95+ВЕЋЕ!C95</f>
        <v>1208745</v>
      </c>
      <c r="D97" s="13"/>
      <c r="E97" s="15"/>
      <c r="F97" s="14"/>
      <c r="G97" s="19"/>
      <c r="H97" s="5"/>
    </row>
    <row r="98" spans="1:8" ht="12.75">
      <c r="A98" s="12">
        <v>512300</v>
      </c>
      <c r="B98" s="5" t="s">
        <v>91</v>
      </c>
      <c r="C98" s="13">
        <f>'ОРГАН УПРАВЕ КОСТОЛЦА'!C98+ПРЕДСЕДНИК!C96+СКУПШТИНА!C96+ВЕЋЕ!C96</f>
        <v>0</v>
      </c>
      <c r="D98" s="13"/>
      <c r="E98" s="15"/>
      <c r="F98" s="14"/>
      <c r="G98" s="19"/>
      <c r="H98" s="5"/>
    </row>
    <row r="99" spans="1:8" ht="12.75">
      <c r="A99" s="12">
        <v>512400</v>
      </c>
      <c r="B99" s="5" t="s">
        <v>92</v>
      </c>
      <c r="C99" s="13">
        <f>'ОРГАН УПРАВЕ КОСТОЛЦА'!C99+ПРЕДСЕДНИК!C97+СКУПШТИНА!C97+ВЕЋЕ!C97</f>
        <v>0</v>
      </c>
      <c r="D99" s="13"/>
      <c r="E99" s="15"/>
      <c r="F99" s="14"/>
      <c r="G99" s="19"/>
      <c r="H99" s="5"/>
    </row>
    <row r="100" spans="1:8" ht="12.75">
      <c r="A100" s="12">
        <v>512500</v>
      </c>
      <c r="B100" s="5" t="s">
        <v>93</v>
      </c>
      <c r="C100" s="13">
        <f>'ОРГАН УПРАВЕ КОСТОЛЦА'!C100+ПРЕДСЕДНИК!C98+СКУПШТИНА!C98+ВЕЋЕ!C98</f>
        <v>0</v>
      </c>
      <c r="D100" s="13"/>
      <c r="E100" s="15"/>
      <c r="F100" s="14"/>
      <c r="G100" s="19"/>
      <c r="H100" s="5"/>
    </row>
    <row r="101" spans="1:8" ht="12.75">
      <c r="A101" s="12">
        <v>512600</v>
      </c>
      <c r="B101" s="5" t="s">
        <v>94</v>
      </c>
      <c r="C101" s="13">
        <f>'ОРГАН УПРАВЕ КОСТОЛЦА'!C101+ПРЕДСЕДНИК!C99+СКУПШТИНА!C99+ВЕЋЕ!C99</f>
        <v>0</v>
      </c>
      <c r="D101" s="13"/>
      <c r="E101" s="15"/>
      <c r="F101" s="14"/>
      <c r="G101" s="19"/>
      <c r="H101" s="5"/>
    </row>
    <row r="102" spans="1:8" ht="12.75">
      <c r="A102" s="12">
        <v>512700</v>
      </c>
      <c r="B102" s="5" t="s">
        <v>95</v>
      </c>
      <c r="C102" s="13">
        <f>'ОРГАН УПРАВЕ КОСТОЛЦА'!C102+ПРЕДСЕДНИК!C100+СКУПШТИНА!C100+ВЕЋЕ!C100</f>
        <v>0</v>
      </c>
      <c r="D102" s="13"/>
      <c r="E102" s="15"/>
      <c r="F102" s="14"/>
      <c r="G102" s="19"/>
      <c r="H102" s="5"/>
    </row>
    <row r="103" spans="1:8" ht="12.75">
      <c r="A103" s="12">
        <v>512800</v>
      </c>
      <c r="B103" s="5" t="s">
        <v>96</v>
      </c>
      <c r="C103" s="13">
        <f>'ОРГАН УПРАВЕ КОСТОЛЦА'!C103+ПРЕДСЕДНИК!C101+СКУПШТИНА!C101+ВЕЋЕ!C101</f>
        <v>0</v>
      </c>
      <c r="D103" s="13"/>
      <c r="E103" s="15"/>
      <c r="F103" s="14"/>
      <c r="G103" s="19"/>
      <c r="H103" s="5"/>
    </row>
    <row r="104" spans="1:8" ht="24.75" customHeight="1">
      <c r="A104" s="12">
        <v>512900</v>
      </c>
      <c r="B104" s="26" t="s">
        <v>97</v>
      </c>
      <c r="C104" s="13">
        <f>'ОРГАН УПРАВЕ КОСТОЛЦА'!C104+ПРЕДСЕДНИК!C102+СКУПШТИНА!C102+ВЕЋЕ!C102</f>
        <v>480000</v>
      </c>
      <c r="D104" s="13"/>
      <c r="E104" s="15"/>
      <c r="F104" s="14"/>
      <c r="G104" s="19"/>
      <c r="H104" s="5"/>
    </row>
    <row r="105" spans="1:12" ht="12.75">
      <c r="A105" s="8">
        <v>515000</v>
      </c>
      <c r="B105" s="9" t="s">
        <v>98</v>
      </c>
      <c r="C105" s="10">
        <f>C106</f>
        <v>1080000</v>
      </c>
      <c r="D105" s="10"/>
      <c r="E105" s="10"/>
      <c r="F105" s="10"/>
      <c r="G105" s="10"/>
      <c r="H105" s="10"/>
      <c r="L105" s="37"/>
    </row>
    <row r="106" spans="1:12" ht="12.75">
      <c r="A106" s="12">
        <v>515100</v>
      </c>
      <c r="B106" s="5" t="s">
        <v>98</v>
      </c>
      <c r="C106" s="13">
        <f>'ОРГАН УПРАВЕ КОСТОЛЦА'!C106+ПРЕДСЕДНИК!C104+СКУПШТИНА!C104+ВЕЋЕ!C104</f>
        <v>1080000</v>
      </c>
      <c r="D106" s="13"/>
      <c r="E106" s="15"/>
      <c r="F106" s="14"/>
      <c r="G106" s="19"/>
      <c r="H106" s="5"/>
      <c r="L106" s="37"/>
    </row>
    <row r="107" spans="1:12" ht="12.75">
      <c r="A107" s="38">
        <v>541000</v>
      </c>
      <c r="B107" s="39" t="s">
        <v>99</v>
      </c>
      <c r="C107" s="40">
        <f>C108</f>
        <v>0</v>
      </c>
      <c r="D107" s="40"/>
      <c r="E107" s="11"/>
      <c r="F107" s="10"/>
      <c r="G107" s="10"/>
      <c r="H107" s="10"/>
      <c r="L107" s="37"/>
    </row>
    <row r="108" spans="1:12" ht="12.75">
      <c r="A108" s="41">
        <v>541100</v>
      </c>
      <c r="B108" s="42" t="s">
        <v>99</v>
      </c>
      <c r="C108" s="13">
        <f>'ОРГАН УПРАВЕ КОСТОЛЦА'!C108+ПРЕДСЕДНИК!C106+СКУПШТИНА!C106+ВЕЋЕ!C106</f>
        <v>0</v>
      </c>
      <c r="D108" s="13"/>
      <c r="E108" s="15"/>
      <c r="F108" s="14"/>
      <c r="G108" s="19"/>
      <c r="H108" s="5"/>
      <c r="L108" s="37"/>
    </row>
    <row r="109" spans="1:13" ht="12.75">
      <c r="A109" s="38">
        <v>543000</v>
      </c>
      <c r="B109" s="39" t="s">
        <v>100</v>
      </c>
      <c r="C109" s="40">
        <f>C110</f>
        <v>0</v>
      </c>
      <c r="D109" s="40"/>
      <c r="E109" s="11"/>
      <c r="F109" s="10"/>
      <c r="G109" s="10"/>
      <c r="H109" s="10"/>
      <c r="L109" s="37"/>
      <c r="M109" s="43"/>
    </row>
    <row r="110" spans="1:12" ht="12.75">
      <c r="A110" s="12">
        <v>543100</v>
      </c>
      <c r="B110" s="5" t="s">
        <v>101</v>
      </c>
      <c r="C110" s="13">
        <f>'ОРГАН УПРАВЕ КОСТОЛЦА'!C110+ПРЕДСЕДНИК!C108+СКУПШТИНА!C108+ВЕЋЕ!C108</f>
        <v>0</v>
      </c>
      <c r="D110" s="13"/>
      <c r="E110" s="15"/>
      <c r="F110" s="14"/>
      <c r="G110" s="19"/>
      <c r="H110" s="5"/>
      <c r="L110" s="37"/>
    </row>
    <row r="111" spans="1:12" ht="12.75">
      <c r="A111" s="371" t="s">
        <v>102</v>
      </c>
      <c r="B111" s="371"/>
      <c r="C111" s="45">
        <f>C4+C6+C10+C12+C17+C19+C21+C29+C34+C43+C51+C54+C64+C67+C77+C79+C84+C88+C90+C95+C105+C107+C109+C86</f>
        <v>292507814</v>
      </c>
      <c r="D111" s="45"/>
      <c r="E111" s="45"/>
      <c r="F111" s="10"/>
      <c r="G111" s="10"/>
      <c r="H111" s="10"/>
      <c r="L111" s="37"/>
    </row>
    <row r="112" ht="12.75">
      <c r="L112" s="37"/>
    </row>
    <row r="113" spans="3:12" ht="12.75">
      <c r="C113" s="17"/>
      <c r="L113" s="37"/>
    </row>
    <row r="114" spans="3:12" ht="12.75">
      <c r="C114" s="17"/>
      <c r="G114" s="17"/>
      <c r="L114" s="37"/>
    </row>
    <row r="115" ht="12.75">
      <c r="B115" s="17"/>
    </row>
    <row r="116" ht="12.75">
      <c r="G116" s="17"/>
    </row>
    <row r="117" ht="12.75">
      <c r="L117" s="37"/>
    </row>
    <row r="118" spans="7:12" ht="12.75">
      <c r="G118" s="17"/>
      <c r="H118" s="43"/>
      <c r="L118" s="37"/>
    </row>
    <row r="120" spans="3:15" ht="12.75">
      <c r="C120" s="17"/>
      <c r="N120" s="46"/>
      <c r="O120" s="47"/>
    </row>
    <row r="121" spans="3:15" ht="12.75">
      <c r="C121" s="37"/>
      <c r="D121" s="37"/>
      <c r="E121" s="37"/>
      <c r="H121" s="43"/>
      <c r="N121" s="47"/>
      <c r="O121" s="46"/>
    </row>
    <row r="122" spans="3:15" ht="12.75">
      <c r="C122" s="17"/>
      <c r="E122" s="48"/>
      <c r="N122" s="47"/>
      <c r="O122" s="46"/>
    </row>
    <row r="123" spans="4:15" ht="12.75">
      <c r="D123" s="43"/>
      <c r="E123" s="49"/>
      <c r="N123" s="47"/>
      <c r="O123" s="46"/>
    </row>
    <row r="124" spans="3:15" ht="12.75">
      <c r="C124" s="17"/>
      <c r="N124" s="46"/>
      <c r="O124" s="47"/>
    </row>
    <row r="125" spans="3:15" ht="12.75">
      <c r="C125" s="17"/>
      <c r="I125" s="37"/>
      <c r="J125" s="43"/>
      <c r="N125" s="47"/>
      <c r="O125" s="47"/>
    </row>
    <row r="126" spans="5:15" ht="12.75">
      <c r="E126" s="37"/>
      <c r="N126" s="47"/>
      <c r="O126" s="47"/>
    </row>
    <row r="127" spans="3:11" ht="12.75">
      <c r="C127" s="17"/>
      <c r="E127" s="37"/>
      <c r="I127" s="50"/>
      <c r="K127" s="17"/>
    </row>
  </sheetData>
  <sheetProtection selectLockedCells="1" selectUnlockedCells="1"/>
  <mergeCells count="2">
    <mergeCell ref="A1:D1"/>
    <mergeCell ref="A111:B111"/>
  </mergeCells>
  <printOptions/>
  <pageMargins left="0.7" right="0.7" top="0.75" bottom="0.75" header="0.5118055555555555" footer="0.5118055555555555"/>
  <pageSetup fitToHeight="0" fitToWidth="1" horizontalDpi="300" verticalDpi="300" orientation="portrait" paperSize="9" r:id="rId3"/>
  <rowBreaks count="2" manualBreakCount="2">
    <brk id="42" max="255" man="1"/>
    <brk id="87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D121"/>
  <sheetViews>
    <sheetView view="pageBreakPreview" zoomScale="96" zoomScaleSheetLayoutView="96" zoomScalePageLayoutView="0" workbookViewId="0" topLeftCell="A103">
      <selection activeCell="F114" sqref="F114"/>
    </sheetView>
  </sheetViews>
  <sheetFormatPr defaultColWidth="9.140625" defaultRowHeight="12.75"/>
  <cols>
    <col min="1" max="1" width="13.140625" style="0" customWidth="1"/>
    <col min="2" max="2" width="53.421875" style="0" customWidth="1"/>
    <col min="3" max="3" width="17.57421875" style="0" customWidth="1"/>
    <col min="4" max="4" width="12.8515625" style="295" customWidth="1"/>
    <col min="5" max="5" width="11.00390625" style="295" customWidth="1"/>
    <col min="6" max="6" width="5.7109375" style="52" customWidth="1"/>
    <col min="7" max="8" width="12.7109375" style="0" customWidth="1"/>
    <col min="9" max="9" width="15.140625" style="0" customWidth="1"/>
    <col min="10" max="10" width="7.57421875" style="0" customWidth="1"/>
    <col min="11" max="12" width="12.28125" style="0" customWidth="1"/>
    <col min="13" max="13" width="17.140625" style="0" customWidth="1"/>
    <col min="14" max="14" width="15.421875" style="0" customWidth="1"/>
    <col min="15" max="15" width="13.8515625" style="0" customWidth="1"/>
    <col min="16" max="16" width="12.57421875" style="0" customWidth="1"/>
    <col min="17" max="17" width="17.140625" style="0" customWidth="1"/>
    <col min="18" max="18" width="14.140625" style="0" customWidth="1"/>
    <col min="19" max="20" width="10.140625" style="0" customWidth="1"/>
    <col min="21" max="21" width="11.7109375" style="0" customWidth="1"/>
    <col min="23" max="23" width="11.7109375" style="0" customWidth="1"/>
    <col min="24" max="24" width="15.28125" style="0" customWidth="1"/>
    <col min="25" max="25" width="11.7109375" style="0" customWidth="1"/>
    <col min="26" max="26" width="12.421875" style="0" customWidth="1"/>
    <col min="27" max="27" width="12.28125" style="0" customWidth="1"/>
    <col min="28" max="29" width="13.57421875" style="0" customWidth="1"/>
    <col min="30" max="30" width="14.421875" style="0" customWidth="1"/>
  </cols>
  <sheetData>
    <row r="1" spans="1:9" s="53" customFormat="1" ht="65.25" customHeight="1">
      <c r="A1" s="384" t="s">
        <v>193</v>
      </c>
      <c r="B1" s="384"/>
      <c r="C1" s="384"/>
      <c r="D1" s="248"/>
      <c r="E1" s="248"/>
      <c r="F1" s="248"/>
      <c r="G1" s="248"/>
      <c r="H1" s="248"/>
      <c r="I1" s="1"/>
    </row>
    <row r="2" spans="1:17" ht="47.25" customHeight="1">
      <c r="A2" s="123"/>
      <c r="B2" s="123" t="s">
        <v>1</v>
      </c>
      <c r="C2" s="124" t="s">
        <v>124</v>
      </c>
      <c r="D2" s="3"/>
      <c r="E2" s="4"/>
      <c r="F2" s="3"/>
      <c r="G2" s="4"/>
      <c r="H2" s="194"/>
      <c r="I2" s="296"/>
      <c r="J2" s="47"/>
      <c r="K2" s="47"/>
      <c r="L2" s="47"/>
      <c r="M2" s="46"/>
      <c r="N2" s="297"/>
      <c r="O2" s="46"/>
      <c r="P2" s="95"/>
      <c r="Q2" s="47"/>
    </row>
    <row r="3" spans="1:17" ht="15" customHeight="1">
      <c r="A3" s="109">
        <v>1</v>
      </c>
      <c r="B3" s="109">
        <v>2</v>
      </c>
      <c r="C3" s="109">
        <v>3</v>
      </c>
      <c r="D3" s="298"/>
      <c r="E3" s="298"/>
      <c r="F3" s="5"/>
      <c r="G3" s="66"/>
      <c r="H3" s="165"/>
      <c r="I3" s="299"/>
      <c r="J3" s="299"/>
      <c r="K3" s="299"/>
      <c r="L3" s="299"/>
      <c r="M3" s="299"/>
      <c r="N3" s="299"/>
      <c r="O3" s="299"/>
      <c r="P3" s="300"/>
      <c r="Q3" s="47"/>
    </row>
    <row r="4" spans="1:20" ht="12.75">
      <c r="A4" s="58">
        <v>411000</v>
      </c>
      <c r="B4" s="59" t="s">
        <v>3</v>
      </c>
      <c r="C4" s="60">
        <f>C5</f>
        <v>6357384</v>
      </c>
      <c r="D4" s="40"/>
      <c r="E4" s="40"/>
      <c r="F4" s="10"/>
      <c r="G4" s="134"/>
      <c r="H4" s="134"/>
      <c r="I4" s="301"/>
      <c r="J4" s="302"/>
      <c r="K4" s="105"/>
      <c r="L4" s="303"/>
      <c r="M4" s="303"/>
      <c r="N4" s="303"/>
      <c r="O4" s="303"/>
      <c r="P4" s="303"/>
      <c r="Q4" s="47"/>
      <c r="T4" s="232"/>
    </row>
    <row r="5" spans="1:17" ht="12.75">
      <c r="A5" s="65">
        <v>411100</v>
      </c>
      <c r="B5" s="66" t="s">
        <v>3</v>
      </c>
      <c r="C5" s="67">
        <v>6357384</v>
      </c>
      <c r="D5" s="304"/>
      <c r="E5" s="304"/>
      <c r="F5" s="16"/>
      <c r="G5" s="57"/>
      <c r="H5" s="134"/>
      <c r="I5" s="105"/>
      <c r="J5" s="305"/>
      <c r="K5" s="105"/>
      <c r="L5" s="105"/>
      <c r="M5" s="105"/>
      <c r="N5" s="105"/>
      <c r="O5" s="105"/>
      <c r="P5" s="47"/>
      <c r="Q5" s="47"/>
    </row>
    <row r="6" spans="1:17" ht="12.75">
      <c r="A6" s="58">
        <v>412000</v>
      </c>
      <c r="B6" s="59" t="s">
        <v>4</v>
      </c>
      <c r="C6" s="60">
        <f>C7+C8+C9</f>
        <v>1090332</v>
      </c>
      <c r="D6" s="306"/>
      <c r="E6" s="306"/>
      <c r="F6" s="238"/>
      <c r="G6" s="134"/>
      <c r="H6" s="134"/>
      <c r="I6" s="301"/>
      <c r="J6" s="47"/>
      <c r="K6" s="105"/>
      <c r="L6" s="303"/>
      <c r="M6" s="303"/>
      <c r="N6" s="303"/>
      <c r="O6" s="303"/>
      <c r="P6" s="303"/>
      <c r="Q6" s="47"/>
    </row>
    <row r="7" spans="1:17" ht="12.75">
      <c r="A7" s="65">
        <v>412100</v>
      </c>
      <c r="B7" s="66" t="s">
        <v>5</v>
      </c>
      <c r="C7" s="67">
        <v>762900</v>
      </c>
      <c r="D7" s="304"/>
      <c r="E7" s="304"/>
      <c r="F7" s="16"/>
      <c r="G7" s="57"/>
      <c r="H7" s="134"/>
      <c r="I7" s="105"/>
      <c r="J7" s="302"/>
      <c r="K7" s="105"/>
      <c r="L7" s="105"/>
      <c r="M7" s="307"/>
      <c r="N7" s="307"/>
      <c r="O7" s="105"/>
      <c r="P7" s="105"/>
      <c r="Q7" s="47"/>
    </row>
    <row r="8" spans="1:17" ht="12.75">
      <c r="A8" s="65">
        <v>412200</v>
      </c>
      <c r="B8" s="66" t="s">
        <v>6</v>
      </c>
      <c r="C8" s="67">
        <v>327432</v>
      </c>
      <c r="D8" s="304"/>
      <c r="E8" s="304"/>
      <c r="F8" s="16"/>
      <c r="G8" s="57"/>
      <c r="H8" s="134"/>
      <c r="I8" s="105"/>
      <c r="J8" s="302"/>
      <c r="K8" s="105"/>
      <c r="L8" s="105"/>
      <c r="M8" s="105"/>
      <c r="N8" s="105"/>
      <c r="O8" s="105"/>
      <c r="P8" s="105"/>
      <c r="Q8" s="47"/>
    </row>
    <row r="9" spans="1:17" ht="12.75">
      <c r="A9" s="65">
        <v>412300</v>
      </c>
      <c r="B9" s="66" t="s">
        <v>7</v>
      </c>
      <c r="C9" s="67"/>
      <c r="D9" s="304"/>
      <c r="E9" s="304"/>
      <c r="F9" s="16"/>
      <c r="G9" s="57"/>
      <c r="H9" s="134"/>
      <c r="I9" s="105"/>
      <c r="J9" s="302"/>
      <c r="K9" s="105"/>
      <c r="L9" s="105"/>
      <c r="M9" s="105"/>
      <c r="N9" s="105"/>
      <c r="O9" s="105"/>
      <c r="P9" s="105"/>
      <c r="Q9" s="47"/>
    </row>
    <row r="10" spans="1:17" ht="12.75">
      <c r="A10" s="58">
        <v>413000</v>
      </c>
      <c r="B10" s="59" t="s">
        <v>8</v>
      </c>
      <c r="C10" s="60">
        <f>C11</f>
        <v>57552</v>
      </c>
      <c r="D10" s="306"/>
      <c r="E10" s="306"/>
      <c r="F10" s="238"/>
      <c r="G10" s="134"/>
      <c r="H10" s="134"/>
      <c r="I10" s="308"/>
      <c r="J10" s="47"/>
      <c r="K10" s="47"/>
      <c r="L10" s="47"/>
      <c r="M10" s="47"/>
      <c r="N10" s="47"/>
      <c r="O10" s="105"/>
      <c r="P10" s="47"/>
      <c r="Q10" s="47"/>
    </row>
    <row r="11" spans="1:17" ht="12.75">
      <c r="A11" s="65">
        <v>413100</v>
      </c>
      <c r="B11" s="66" t="s">
        <v>8</v>
      </c>
      <c r="C11" s="67">
        <f>57552</f>
        <v>57552</v>
      </c>
      <c r="D11" s="304"/>
      <c r="E11" s="304"/>
      <c r="F11" s="16"/>
      <c r="G11" s="57"/>
      <c r="H11" s="134"/>
      <c r="I11" s="105"/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58">
        <v>414000</v>
      </c>
      <c r="B12" s="59" t="s">
        <v>10</v>
      </c>
      <c r="C12" s="60">
        <f>SUM(C13:C16)</f>
        <v>0</v>
      </c>
      <c r="D12" s="306"/>
      <c r="E12" s="306"/>
      <c r="F12" s="238"/>
      <c r="G12" s="134"/>
      <c r="H12" s="134"/>
      <c r="I12" s="308"/>
      <c r="J12" s="47"/>
      <c r="K12" s="46"/>
      <c r="L12" s="47"/>
      <c r="M12" s="47"/>
      <c r="N12" s="47"/>
      <c r="O12" s="47"/>
      <c r="P12" s="47"/>
      <c r="Q12" s="47"/>
    </row>
    <row r="13" spans="1:17" ht="12.75">
      <c r="A13" s="65">
        <v>414100</v>
      </c>
      <c r="B13" s="74" t="s">
        <v>153</v>
      </c>
      <c r="C13" s="67">
        <v>0</v>
      </c>
      <c r="D13" s="304"/>
      <c r="E13" s="304"/>
      <c r="F13" s="16"/>
      <c r="G13" s="57"/>
      <c r="H13" s="134"/>
      <c r="I13" s="105"/>
      <c r="J13" s="47"/>
      <c r="K13" s="47"/>
      <c r="L13" s="47"/>
      <c r="M13" s="47"/>
      <c r="N13" s="47"/>
      <c r="O13" s="47"/>
      <c r="P13" s="105"/>
      <c r="Q13" s="47"/>
    </row>
    <row r="14" spans="1:17" ht="12.75">
      <c r="A14" s="65">
        <v>414200</v>
      </c>
      <c r="B14" s="66" t="s">
        <v>12</v>
      </c>
      <c r="C14" s="67">
        <v>0</v>
      </c>
      <c r="D14" s="304"/>
      <c r="E14" s="304"/>
      <c r="F14" s="16"/>
      <c r="G14" s="57"/>
      <c r="H14" s="134"/>
      <c r="I14" s="105"/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5">
        <v>414300</v>
      </c>
      <c r="B15" s="66" t="s">
        <v>13</v>
      </c>
      <c r="C15" s="67">
        <v>0</v>
      </c>
      <c r="D15" s="304"/>
      <c r="E15" s="304"/>
      <c r="F15" s="16"/>
      <c r="G15" s="57"/>
      <c r="H15" s="134"/>
      <c r="I15" s="105"/>
      <c r="J15" s="47"/>
      <c r="K15" s="47"/>
      <c r="L15" s="47"/>
      <c r="M15" s="47"/>
      <c r="N15" s="47"/>
      <c r="O15" s="47"/>
      <c r="P15" s="105"/>
      <c r="Q15" s="47"/>
    </row>
    <row r="16" spans="1:17" ht="12.75" customHeight="1">
      <c r="A16" s="65">
        <v>414400</v>
      </c>
      <c r="B16" s="74" t="s">
        <v>109</v>
      </c>
      <c r="C16" s="67">
        <v>0</v>
      </c>
      <c r="D16" s="304"/>
      <c r="E16" s="304"/>
      <c r="F16" s="16"/>
      <c r="G16" s="57"/>
      <c r="H16" s="134"/>
      <c r="I16" s="105"/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58">
        <v>415000</v>
      </c>
      <c r="B17" s="59" t="s">
        <v>15</v>
      </c>
      <c r="C17" s="60">
        <f>C18</f>
        <v>0</v>
      </c>
      <c r="D17" s="306"/>
      <c r="E17" s="306"/>
      <c r="F17" s="238"/>
      <c r="G17" s="134"/>
      <c r="H17" s="134"/>
      <c r="I17" s="308"/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5">
        <v>415100</v>
      </c>
      <c r="B18" s="66" t="s">
        <v>15</v>
      </c>
      <c r="C18" s="309">
        <v>0</v>
      </c>
      <c r="D18" s="304"/>
      <c r="E18" s="304"/>
      <c r="F18" s="16"/>
      <c r="G18" s="57"/>
      <c r="H18" s="134"/>
      <c r="I18" s="105"/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58">
        <v>416000</v>
      </c>
      <c r="B19" s="59" t="s">
        <v>17</v>
      </c>
      <c r="C19" s="60">
        <f>C20</f>
        <v>0</v>
      </c>
      <c r="D19" s="306"/>
      <c r="E19" s="306"/>
      <c r="F19" s="238"/>
      <c r="G19" s="134"/>
      <c r="H19" s="134"/>
      <c r="I19" s="308"/>
      <c r="J19" s="47"/>
      <c r="K19" s="47"/>
      <c r="L19" s="47"/>
      <c r="M19" s="47"/>
      <c r="N19" s="47"/>
      <c r="O19" s="47"/>
      <c r="P19" s="47"/>
      <c r="Q19" s="47"/>
    </row>
    <row r="20" spans="1:17" ht="12.75">
      <c r="A20" s="65">
        <v>416100</v>
      </c>
      <c r="B20" s="66" t="s">
        <v>17</v>
      </c>
      <c r="C20" s="67">
        <v>0</v>
      </c>
      <c r="D20" s="304"/>
      <c r="E20" s="304"/>
      <c r="F20" s="16"/>
      <c r="G20" s="57"/>
      <c r="H20" s="134"/>
      <c r="I20" s="105"/>
      <c r="J20" s="47"/>
      <c r="K20" s="105"/>
      <c r="L20" s="105"/>
      <c r="M20" s="105"/>
      <c r="N20" s="47"/>
      <c r="O20" s="105"/>
      <c r="P20" s="47"/>
      <c r="Q20" s="47"/>
    </row>
    <row r="21" spans="1:17" ht="12.75">
      <c r="A21" s="58">
        <v>421000</v>
      </c>
      <c r="B21" s="59" t="s">
        <v>18</v>
      </c>
      <c r="C21" s="60">
        <f>SUM(C22:C27)</f>
        <v>0</v>
      </c>
      <c r="D21" s="306"/>
      <c r="E21" s="306"/>
      <c r="F21" s="238"/>
      <c r="G21" s="134"/>
      <c r="H21" s="134"/>
      <c r="I21" s="308"/>
      <c r="J21" s="47"/>
      <c r="K21" s="105"/>
      <c r="L21" s="105"/>
      <c r="M21" s="105"/>
      <c r="N21" s="47"/>
      <c r="O21" s="47"/>
      <c r="P21" s="47"/>
      <c r="Q21" s="47"/>
    </row>
    <row r="22" spans="1:19" ht="12.75">
      <c r="A22" s="65">
        <v>421100</v>
      </c>
      <c r="B22" s="66" t="s">
        <v>19</v>
      </c>
      <c r="C22" s="67">
        <v>0</v>
      </c>
      <c r="D22" s="304"/>
      <c r="E22" s="304"/>
      <c r="F22" s="16"/>
      <c r="G22" s="57"/>
      <c r="H22" s="134"/>
      <c r="I22" s="105"/>
      <c r="K22" s="37"/>
      <c r="L22" s="37"/>
      <c r="M22" s="37"/>
      <c r="O22" s="43"/>
      <c r="P22" s="43"/>
      <c r="R22" s="43"/>
      <c r="S22" s="43"/>
    </row>
    <row r="23" spans="1:21" ht="12.75">
      <c r="A23" s="65">
        <v>421200</v>
      </c>
      <c r="B23" s="66" t="s">
        <v>20</v>
      </c>
      <c r="C23" s="67">
        <v>0</v>
      </c>
      <c r="D23" s="304"/>
      <c r="E23" s="304"/>
      <c r="F23" s="16"/>
      <c r="G23" s="57"/>
      <c r="H23" s="134"/>
      <c r="I23" s="105"/>
      <c r="K23" s="37"/>
      <c r="L23" s="37"/>
      <c r="M23" s="37"/>
      <c r="O23" s="310"/>
      <c r="P23" s="310"/>
      <c r="Q23" s="311"/>
      <c r="R23" s="310"/>
      <c r="S23" s="310"/>
      <c r="T23" s="311"/>
      <c r="U23" s="310"/>
    </row>
    <row r="24" spans="1:21" ht="12.75">
      <c r="A24" s="65">
        <v>421300</v>
      </c>
      <c r="B24" s="66" t="s">
        <v>21</v>
      </c>
      <c r="C24" s="67">
        <v>0</v>
      </c>
      <c r="D24" s="304"/>
      <c r="E24" s="304"/>
      <c r="F24" s="16"/>
      <c r="G24" s="57"/>
      <c r="H24" s="134"/>
      <c r="I24" s="105"/>
      <c r="K24" s="37"/>
      <c r="L24" s="37"/>
      <c r="M24" s="37"/>
      <c r="O24" s="310"/>
      <c r="P24" s="310"/>
      <c r="Q24" s="311"/>
      <c r="R24" s="57"/>
      <c r="S24" s="57"/>
      <c r="T24" s="311"/>
      <c r="U24" s="310"/>
    </row>
    <row r="25" spans="1:21" ht="12.75">
      <c r="A25" s="65">
        <v>421400</v>
      </c>
      <c r="B25" s="66" t="s">
        <v>22</v>
      </c>
      <c r="C25" s="67">
        <f>190000-190000</f>
        <v>0</v>
      </c>
      <c r="D25" s="304"/>
      <c r="E25" s="304"/>
      <c r="F25" s="16"/>
      <c r="G25" s="57"/>
      <c r="H25" s="134"/>
      <c r="I25" s="105"/>
      <c r="O25" s="247"/>
      <c r="P25" s="57"/>
      <c r="Q25" s="312"/>
      <c r="R25" s="57"/>
      <c r="S25" s="57"/>
      <c r="T25" s="311"/>
      <c r="U25" s="310"/>
    </row>
    <row r="26" spans="1:21" ht="12.75">
      <c r="A26" s="65">
        <v>421500</v>
      </c>
      <c r="B26" s="66" t="s">
        <v>23</v>
      </c>
      <c r="C26" s="67">
        <v>0</v>
      </c>
      <c r="D26" s="304"/>
      <c r="E26" s="304"/>
      <c r="F26" s="16"/>
      <c r="G26" s="57"/>
      <c r="H26" s="134"/>
      <c r="I26" s="105"/>
      <c r="O26" s="247"/>
      <c r="P26" s="57"/>
      <c r="Q26" s="312"/>
      <c r="R26" s="57"/>
      <c r="S26" s="57"/>
      <c r="T26" s="312"/>
      <c r="U26" s="310"/>
    </row>
    <row r="27" spans="1:21" ht="12.75">
      <c r="A27" s="65">
        <v>421600</v>
      </c>
      <c r="B27" s="66" t="s">
        <v>24</v>
      </c>
      <c r="C27" s="67">
        <v>0</v>
      </c>
      <c r="D27" s="304"/>
      <c r="E27" s="304"/>
      <c r="F27" s="16"/>
      <c r="G27" s="57"/>
      <c r="H27" s="134"/>
      <c r="I27" s="105"/>
      <c r="O27" s="247"/>
      <c r="P27" s="57"/>
      <c r="Q27" s="312"/>
      <c r="R27" s="57"/>
      <c r="S27" s="57"/>
      <c r="T27" s="57"/>
      <c r="U27" s="310"/>
    </row>
    <row r="28" spans="1:23" ht="12.75">
      <c r="A28" s="65"/>
      <c r="B28" s="66"/>
      <c r="C28" s="67">
        <v>0</v>
      </c>
      <c r="D28" s="304"/>
      <c r="E28" s="304"/>
      <c r="F28" s="16"/>
      <c r="G28" s="57"/>
      <c r="H28" s="134"/>
      <c r="I28" s="105"/>
      <c r="P28" s="37"/>
      <c r="Q28" s="37"/>
      <c r="W28">
        <v>2014</v>
      </c>
    </row>
    <row r="29" spans="1:23" ht="12.75">
      <c r="A29" s="58">
        <v>422000</v>
      </c>
      <c r="B29" s="59" t="s">
        <v>26</v>
      </c>
      <c r="C29" s="60">
        <f>SUM(C30:C33)</f>
        <v>0</v>
      </c>
      <c r="D29" s="306"/>
      <c r="E29" s="313"/>
      <c r="F29" s="238"/>
      <c r="G29" s="134"/>
      <c r="H29" s="134"/>
      <c r="I29" s="308"/>
      <c r="O29" s="37"/>
      <c r="P29" s="37"/>
      <c r="Q29" s="37"/>
      <c r="U29" s="37"/>
      <c r="W29" s="43" t="s">
        <v>154</v>
      </c>
    </row>
    <row r="30" spans="1:23" ht="12.75">
      <c r="A30" s="65">
        <v>422100</v>
      </c>
      <c r="B30" s="66" t="s">
        <v>27</v>
      </c>
      <c r="C30" s="67">
        <v>0</v>
      </c>
      <c r="D30" s="304"/>
      <c r="E30" s="304"/>
      <c r="F30" s="16"/>
      <c r="G30" s="57"/>
      <c r="H30" s="134"/>
      <c r="I30" s="105"/>
      <c r="U30" s="37"/>
      <c r="V30" s="314">
        <v>411</v>
      </c>
      <c r="W30" s="310">
        <f>U23+U33</f>
        <v>0</v>
      </c>
    </row>
    <row r="31" spans="1:23" ht="12.75">
      <c r="A31" s="65">
        <v>422200</v>
      </c>
      <c r="B31" s="66" t="s">
        <v>28</v>
      </c>
      <c r="C31" s="67">
        <v>0</v>
      </c>
      <c r="D31" s="304"/>
      <c r="E31" s="304"/>
      <c r="F31" s="16"/>
      <c r="G31" s="57"/>
      <c r="H31" s="134"/>
      <c r="I31" s="105"/>
      <c r="O31" s="43"/>
      <c r="V31" s="314">
        <v>412</v>
      </c>
      <c r="W31" s="310">
        <f>U24+U34</f>
        <v>0</v>
      </c>
    </row>
    <row r="32" spans="1:23" ht="12.75">
      <c r="A32" s="65">
        <v>422300</v>
      </c>
      <c r="B32" s="66" t="s">
        <v>29</v>
      </c>
      <c r="C32" s="67">
        <v>0</v>
      </c>
      <c r="D32" s="304"/>
      <c r="E32" s="304"/>
      <c r="F32" s="16"/>
      <c r="G32" s="57"/>
      <c r="H32" s="134"/>
      <c r="I32" s="105"/>
      <c r="O32" s="167"/>
      <c r="P32" s="315"/>
      <c r="Q32" s="43"/>
      <c r="R32" s="167"/>
      <c r="S32" s="315"/>
      <c r="T32" s="43"/>
      <c r="V32" s="314">
        <v>4121</v>
      </c>
      <c r="W32" s="310">
        <f>U25+U35</f>
        <v>0</v>
      </c>
    </row>
    <row r="33" spans="1:23" ht="12.75">
      <c r="A33" s="65">
        <v>422900</v>
      </c>
      <c r="B33" s="66" t="s">
        <v>30</v>
      </c>
      <c r="C33" s="67">
        <v>0</v>
      </c>
      <c r="D33" s="304"/>
      <c r="E33" s="316"/>
      <c r="F33" s="16"/>
      <c r="G33" s="57"/>
      <c r="H33" s="134"/>
      <c r="I33" s="105"/>
      <c r="O33" s="310"/>
      <c r="P33" s="310"/>
      <c r="Q33" s="311"/>
      <c r="R33" s="310"/>
      <c r="S33" s="310"/>
      <c r="T33" s="311"/>
      <c r="U33" s="310"/>
      <c r="V33" s="317">
        <v>4122</v>
      </c>
      <c r="W33" s="310">
        <f>U26+U36</f>
        <v>0</v>
      </c>
    </row>
    <row r="34" spans="1:23" ht="12.75">
      <c r="A34" s="58">
        <v>423000</v>
      </c>
      <c r="B34" s="59" t="s">
        <v>31</v>
      </c>
      <c r="C34" s="60">
        <f>C35+C36+C37+C38+C39+C40+C41+C42</f>
        <v>1590000</v>
      </c>
      <c r="D34" s="306"/>
      <c r="E34" s="306"/>
      <c r="F34" s="238"/>
      <c r="G34" s="134"/>
      <c r="H34" s="134"/>
      <c r="I34" s="308"/>
      <c r="O34" s="310"/>
      <c r="P34" s="310"/>
      <c r="Q34" s="311"/>
      <c r="R34" s="310"/>
      <c r="S34" s="310"/>
      <c r="T34" s="311"/>
      <c r="U34" s="310"/>
      <c r="V34" s="317">
        <v>4123</v>
      </c>
      <c r="W34" s="310">
        <f>U27+U37</f>
        <v>0</v>
      </c>
    </row>
    <row r="35" spans="1:23" ht="12.75">
      <c r="A35" s="65">
        <v>423100</v>
      </c>
      <c r="B35" s="66" t="s">
        <v>32</v>
      </c>
      <c r="C35" s="67">
        <v>0</v>
      </c>
      <c r="D35" s="304"/>
      <c r="E35" s="304"/>
      <c r="F35" s="16"/>
      <c r="G35" s="57"/>
      <c r="H35" s="134"/>
      <c r="I35" s="105"/>
      <c r="O35" s="57"/>
      <c r="P35" s="57"/>
      <c r="Q35" s="312"/>
      <c r="R35" s="57"/>
      <c r="S35" s="57"/>
      <c r="T35" s="312"/>
      <c r="U35" s="310"/>
      <c r="V35" s="119"/>
      <c r="W35" s="114"/>
    </row>
    <row r="36" spans="1:23" ht="12.75">
      <c r="A36" s="65">
        <v>423200</v>
      </c>
      <c r="B36" s="66" t="s">
        <v>33</v>
      </c>
      <c r="C36" s="67">
        <v>0</v>
      </c>
      <c r="D36" s="304"/>
      <c r="E36" s="304"/>
      <c r="F36" s="16"/>
      <c r="G36" s="57"/>
      <c r="H36" s="134"/>
      <c r="I36" s="105"/>
      <c r="J36" s="47"/>
      <c r="L36" s="47"/>
      <c r="M36" s="46"/>
      <c r="N36" s="46"/>
      <c r="O36" s="57"/>
      <c r="P36" s="57"/>
      <c r="Q36" s="312"/>
      <c r="R36" s="57"/>
      <c r="S36" s="57"/>
      <c r="T36" s="312"/>
      <c r="U36" s="310"/>
      <c r="V36" s="119"/>
      <c r="W36" s="114">
        <f>W30+W31</f>
        <v>0</v>
      </c>
    </row>
    <row r="37" spans="1:21" ht="12.75">
      <c r="A37" s="65">
        <v>423300</v>
      </c>
      <c r="B37" s="66" t="s">
        <v>34</v>
      </c>
      <c r="C37" s="67">
        <v>0</v>
      </c>
      <c r="D37" s="304"/>
      <c r="E37" s="304"/>
      <c r="F37" s="16"/>
      <c r="G37" s="57"/>
      <c r="H37" s="134"/>
      <c r="I37" s="105"/>
      <c r="J37" s="47"/>
      <c r="K37" s="47"/>
      <c r="L37" s="47"/>
      <c r="M37" s="47"/>
      <c r="N37" s="47"/>
      <c r="O37" s="57"/>
      <c r="P37" s="57"/>
      <c r="Q37" s="312"/>
      <c r="R37" s="57"/>
      <c r="S37" s="57"/>
      <c r="T37" s="312"/>
      <c r="U37" s="310"/>
    </row>
    <row r="38" spans="1:21" ht="12.75">
      <c r="A38" s="65">
        <v>423400</v>
      </c>
      <c r="B38" s="66" t="s">
        <v>35</v>
      </c>
      <c r="C38" s="67">
        <v>0</v>
      </c>
      <c r="D38" s="304"/>
      <c r="E38" s="304"/>
      <c r="F38" s="16"/>
      <c r="G38" s="57"/>
      <c r="H38" s="134"/>
      <c r="I38" s="105"/>
      <c r="J38" s="318"/>
      <c r="K38" s="47"/>
      <c r="L38" s="215"/>
      <c r="M38" s="47"/>
      <c r="N38" s="47"/>
      <c r="O38" s="105"/>
      <c r="P38" s="105"/>
      <c r="Q38" s="319"/>
      <c r="R38" s="105"/>
      <c r="S38" s="105"/>
      <c r="T38" s="319"/>
      <c r="U38" s="37"/>
    </row>
    <row r="39" spans="1:21" ht="12.75">
      <c r="A39" s="65">
        <v>423500</v>
      </c>
      <c r="B39" s="66" t="s">
        <v>36</v>
      </c>
      <c r="C39" s="67">
        <v>0</v>
      </c>
      <c r="D39" s="304"/>
      <c r="E39" s="304"/>
      <c r="F39" s="16"/>
      <c r="G39" s="57"/>
      <c r="H39" s="134"/>
      <c r="I39" s="105"/>
      <c r="J39" s="305"/>
      <c r="K39" s="107"/>
      <c r="L39" s="215"/>
      <c r="M39" s="47"/>
      <c r="N39" s="47"/>
      <c r="O39" s="105"/>
      <c r="P39" s="105"/>
      <c r="Q39" s="319"/>
      <c r="R39" s="105"/>
      <c r="S39" s="105"/>
      <c r="T39" s="319"/>
      <c r="U39" s="37"/>
    </row>
    <row r="40" spans="1:24" ht="12.75">
      <c r="A40" s="65">
        <v>423600</v>
      </c>
      <c r="B40" s="66" t="s">
        <v>37</v>
      </c>
      <c r="C40" s="67">
        <v>350000</v>
      </c>
      <c r="D40" s="304"/>
      <c r="E40" s="304"/>
      <c r="F40" s="16"/>
      <c r="G40" s="57"/>
      <c r="H40" s="134"/>
      <c r="I40" s="105"/>
      <c r="J40" s="47"/>
      <c r="K40" s="47"/>
      <c r="R40" s="37"/>
      <c r="T40" s="37"/>
      <c r="U40" s="37"/>
      <c r="X40" s="37">
        <f>W32+W33+W34</f>
        <v>0</v>
      </c>
    </row>
    <row r="41" spans="1:24" ht="24" customHeight="1">
      <c r="A41" s="65">
        <v>423700</v>
      </c>
      <c r="B41" s="66" t="s">
        <v>38</v>
      </c>
      <c r="C41" s="67">
        <v>240000</v>
      </c>
      <c r="D41" s="304"/>
      <c r="E41" s="304"/>
      <c r="F41" s="16"/>
      <c r="G41" s="57"/>
      <c r="H41" s="134"/>
      <c r="I41" s="105"/>
      <c r="J41" s="47"/>
      <c r="K41" s="47"/>
      <c r="T41" s="43"/>
      <c r="U41" s="37"/>
      <c r="X41" s="37">
        <f>W31-X40</f>
        <v>0</v>
      </c>
    </row>
    <row r="42" spans="1:20" ht="20.25" customHeight="1">
      <c r="A42" s="65">
        <v>423900</v>
      </c>
      <c r="B42" s="66" t="s">
        <v>39</v>
      </c>
      <c r="C42" s="67">
        <v>1000000</v>
      </c>
      <c r="D42" s="304"/>
      <c r="E42" s="304"/>
      <c r="F42" s="16"/>
      <c r="G42" s="57"/>
      <c r="H42" s="134"/>
      <c r="I42" s="105"/>
      <c r="J42" s="318"/>
      <c r="K42" s="47"/>
      <c r="L42" s="5"/>
      <c r="M42" s="5"/>
      <c r="N42" s="5"/>
      <c r="O42" s="16"/>
      <c r="P42" s="165"/>
      <c r="Q42" s="320"/>
      <c r="R42" s="57"/>
      <c r="T42" s="43"/>
    </row>
    <row r="43" spans="1:20" ht="27" customHeight="1">
      <c r="A43" s="58">
        <v>424000</v>
      </c>
      <c r="B43" s="59" t="s">
        <v>40</v>
      </c>
      <c r="C43" s="60">
        <f>SUM(C44:C50)</f>
        <v>0</v>
      </c>
      <c r="D43" s="306"/>
      <c r="E43" s="306"/>
      <c r="F43" s="238"/>
      <c r="G43" s="134"/>
      <c r="H43" s="134"/>
      <c r="I43" s="308"/>
      <c r="J43" s="47"/>
      <c r="K43" s="107"/>
      <c r="L43" s="12"/>
      <c r="M43" s="5"/>
      <c r="N43" s="5"/>
      <c r="O43" s="16"/>
      <c r="P43" s="165"/>
      <c r="Q43" s="85"/>
      <c r="R43" s="57"/>
      <c r="T43" s="43"/>
    </row>
    <row r="44" spans="1:20" ht="12.75">
      <c r="A44" s="65">
        <v>424100</v>
      </c>
      <c r="B44" s="66" t="s">
        <v>41</v>
      </c>
      <c r="C44" s="67">
        <v>0</v>
      </c>
      <c r="D44" s="304"/>
      <c r="E44" s="304"/>
      <c r="F44" s="16"/>
      <c r="G44" s="57"/>
      <c r="H44" s="134"/>
      <c r="I44" s="105"/>
      <c r="J44" s="47"/>
      <c r="K44" s="47"/>
      <c r="L44" s="12"/>
      <c r="M44" s="26"/>
      <c r="N44" s="26"/>
      <c r="O44" s="13"/>
      <c r="P44" s="165"/>
      <c r="Q44" s="85"/>
      <c r="R44" s="57"/>
      <c r="T44" s="43"/>
    </row>
    <row r="45" spans="1:18" ht="19.5" customHeight="1">
      <c r="A45" s="65">
        <v>424200</v>
      </c>
      <c r="B45" s="66" t="s">
        <v>42</v>
      </c>
      <c r="C45" s="67">
        <v>0</v>
      </c>
      <c r="D45" s="304"/>
      <c r="E45" s="304"/>
      <c r="F45" s="16"/>
      <c r="G45" s="57"/>
      <c r="H45" s="134"/>
      <c r="I45" s="105"/>
      <c r="J45" s="47"/>
      <c r="K45" s="47"/>
      <c r="L45" s="31"/>
      <c r="M45" s="32"/>
      <c r="N45" s="32"/>
      <c r="O45" s="13"/>
      <c r="P45" s="165"/>
      <c r="Q45" s="85"/>
      <c r="R45" s="57"/>
    </row>
    <row r="46" spans="1:18" ht="12.75">
      <c r="A46" s="65">
        <v>424300</v>
      </c>
      <c r="B46" s="66" t="s">
        <v>43</v>
      </c>
      <c r="C46" s="67">
        <v>0</v>
      </c>
      <c r="D46" s="304"/>
      <c r="E46" s="304"/>
      <c r="F46" s="16"/>
      <c r="G46" s="57"/>
      <c r="H46" s="134"/>
      <c r="I46" s="105"/>
      <c r="J46" s="47"/>
      <c r="K46" s="47"/>
      <c r="L46" s="165"/>
      <c r="M46" s="165"/>
      <c r="N46" s="165"/>
      <c r="O46" s="57"/>
      <c r="P46" s="165"/>
      <c r="Q46" s="85"/>
      <c r="R46" s="57"/>
    </row>
    <row r="47" spans="1:18" ht="12.75">
      <c r="A47" s="65">
        <v>424400</v>
      </c>
      <c r="B47" s="66" t="s">
        <v>44</v>
      </c>
      <c r="C47" s="67">
        <v>0</v>
      </c>
      <c r="D47" s="304"/>
      <c r="E47" s="304"/>
      <c r="F47" s="16"/>
      <c r="G47" s="57"/>
      <c r="H47" s="134"/>
      <c r="I47" s="105"/>
      <c r="J47" s="47"/>
      <c r="K47" s="47"/>
      <c r="L47" s="165"/>
      <c r="M47" s="165"/>
      <c r="N47" s="165"/>
      <c r="O47" s="57"/>
      <c r="P47" s="165"/>
      <c r="Q47" s="320"/>
      <c r="R47" s="57"/>
    </row>
    <row r="48" spans="1:30" ht="33.75" customHeight="1">
      <c r="A48" s="65">
        <v>424500</v>
      </c>
      <c r="B48" s="74" t="s">
        <v>45</v>
      </c>
      <c r="C48" s="67">
        <v>0</v>
      </c>
      <c r="D48" s="304"/>
      <c r="E48" s="304"/>
      <c r="F48" s="16"/>
      <c r="G48" s="57"/>
      <c r="H48" s="134"/>
      <c r="I48" s="105"/>
      <c r="J48" s="47"/>
      <c r="K48" s="47"/>
      <c r="L48" s="165"/>
      <c r="M48" s="165"/>
      <c r="N48" s="165"/>
      <c r="O48" s="57"/>
      <c r="P48" s="165"/>
      <c r="Q48" s="320"/>
      <c r="R48" s="57"/>
      <c r="W48" s="314" t="s">
        <v>155</v>
      </c>
      <c r="X48" s="321">
        <v>0.02</v>
      </c>
      <c r="Y48" s="314">
        <v>2014</v>
      </c>
      <c r="Z48" s="322" t="s">
        <v>156</v>
      </c>
      <c r="AA48" s="322" t="s">
        <v>157</v>
      </c>
      <c r="AB48" s="314" t="s">
        <v>158</v>
      </c>
      <c r="AC48" s="321">
        <v>0.02</v>
      </c>
      <c r="AD48" s="109">
        <v>2014</v>
      </c>
    </row>
    <row r="49" spans="1:30" ht="14.25" customHeight="1">
      <c r="A49" s="65">
        <v>424600</v>
      </c>
      <c r="B49" s="74" t="s">
        <v>46</v>
      </c>
      <c r="C49" s="67"/>
      <c r="D49" s="304"/>
      <c r="E49" s="304"/>
      <c r="F49" s="16"/>
      <c r="G49" s="57"/>
      <c r="H49" s="134"/>
      <c r="I49" s="105"/>
      <c r="J49" s="323"/>
      <c r="K49" s="47"/>
      <c r="L49" s="165"/>
      <c r="M49" s="165"/>
      <c r="N49" s="165"/>
      <c r="O49" s="57"/>
      <c r="P49" s="165"/>
      <c r="Q49" s="320"/>
      <c r="R49" s="57"/>
      <c r="W49" s="310">
        <v>3839244</v>
      </c>
      <c r="X49" s="310">
        <f aca="true" t="shared" si="0" ref="X49:X54">W49*2%</f>
        <v>76784.88</v>
      </c>
      <c r="Y49" s="310">
        <f aca="true" t="shared" si="1" ref="Y49:Y54">W49+X49</f>
        <v>3916028.88</v>
      </c>
      <c r="Z49" s="310">
        <f>126191*6</f>
        <v>757146</v>
      </c>
      <c r="AA49" s="310">
        <f>90462*6</f>
        <v>542772</v>
      </c>
      <c r="AB49" s="310">
        <f aca="true" t="shared" si="2" ref="AB49:AB54">Z49+AA49</f>
        <v>1299918</v>
      </c>
      <c r="AC49" s="310">
        <f aca="true" t="shared" si="3" ref="AC49:AC54">AB49*2%+AB49</f>
        <v>1325916.36</v>
      </c>
      <c r="AD49" s="310">
        <f aca="true" t="shared" si="4" ref="AD49:AD54">Y49+AC49</f>
        <v>5241945.24</v>
      </c>
    </row>
    <row r="50" spans="1:30" ht="12.75">
      <c r="A50" s="65">
        <v>424900</v>
      </c>
      <c r="B50" s="66" t="s">
        <v>47</v>
      </c>
      <c r="C50" s="67">
        <v>0</v>
      </c>
      <c r="D50" s="304"/>
      <c r="E50" s="304"/>
      <c r="F50" s="16"/>
      <c r="G50" s="57"/>
      <c r="H50" s="134"/>
      <c r="I50" s="105"/>
      <c r="J50" s="47"/>
      <c r="K50" s="324"/>
      <c r="L50" s="165"/>
      <c r="M50" s="165"/>
      <c r="N50" s="165"/>
      <c r="O50" s="57"/>
      <c r="P50" s="165"/>
      <c r="Q50" s="320"/>
      <c r="R50" s="57"/>
      <c r="W50" s="211">
        <v>3839244</v>
      </c>
      <c r="X50" s="57">
        <f t="shared" si="0"/>
        <v>76784.88</v>
      </c>
      <c r="Y50" s="57">
        <f t="shared" si="1"/>
        <v>3916028.88</v>
      </c>
      <c r="Z50" s="57">
        <f>126191*6</f>
        <v>757146</v>
      </c>
      <c r="AA50" s="57">
        <f>90462*6</f>
        <v>542772</v>
      </c>
      <c r="AB50" s="310">
        <f t="shared" si="2"/>
        <v>1299918</v>
      </c>
      <c r="AC50" s="310">
        <f t="shared" si="3"/>
        <v>1325916.36</v>
      </c>
      <c r="AD50" s="310">
        <f t="shared" si="4"/>
        <v>5241945.24</v>
      </c>
    </row>
    <row r="51" spans="1:30" ht="16.5" customHeight="1">
      <c r="A51" s="58">
        <v>425000</v>
      </c>
      <c r="B51" s="78" t="s">
        <v>48</v>
      </c>
      <c r="C51" s="60">
        <f>C52+C53</f>
        <v>0</v>
      </c>
      <c r="D51" s="306"/>
      <c r="E51" s="306"/>
      <c r="F51" s="238"/>
      <c r="G51" s="134"/>
      <c r="H51" s="134"/>
      <c r="I51" s="308"/>
      <c r="J51" s="47"/>
      <c r="K51" s="47"/>
      <c r="L51" s="165"/>
      <c r="M51" s="165"/>
      <c r="N51" s="165"/>
      <c r="O51" s="57"/>
      <c r="P51" s="165"/>
      <c r="Q51" s="320"/>
      <c r="R51" s="57"/>
      <c r="W51" s="310">
        <v>815270</v>
      </c>
      <c r="X51" s="310">
        <f t="shared" si="0"/>
        <v>16305.4</v>
      </c>
      <c r="Y51" s="310">
        <f t="shared" si="1"/>
        <v>831575.4</v>
      </c>
      <c r="Z51" s="310">
        <f>Z49*11%*6</f>
        <v>499716.36</v>
      </c>
      <c r="AA51" s="310">
        <f>16192.7*6</f>
        <v>97156.20000000001</v>
      </c>
      <c r="AB51" s="310">
        <f t="shared" si="2"/>
        <v>596872.56</v>
      </c>
      <c r="AC51" s="310">
        <f t="shared" si="3"/>
        <v>608810.0112000001</v>
      </c>
      <c r="AD51" s="310">
        <f t="shared" si="4"/>
        <v>1440385.4112</v>
      </c>
    </row>
    <row r="52" spans="1:30" ht="12.75">
      <c r="A52" s="65">
        <v>425100</v>
      </c>
      <c r="B52" s="66" t="s">
        <v>49</v>
      </c>
      <c r="C52" s="67">
        <v>0</v>
      </c>
      <c r="D52" s="304"/>
      <c r="E52" s="304"/>
      <c r="F52" s="16"/>
      <c r="G52" s="57"/>
      <c r="H52" s="134"/>
      <c r="I52" s="105"/>
      <c r="K52" s="47"/>
      <c r="L52" s="165"/>
      <c r="M52" s="165"/>
      <c r="N52" s="165"/>
      <c r="O52" s="57"/>
      <c r="P52" s="165"/>
      <c r="Q52" s="320"/>
      <c r="R52" s="57"/>
      <c r="W52" s="57">
        <v>634120</v>
      </c>
      <c r="X52" s="57">
        <f t="shared" si="0"/>
        <v>12682.4</v>
      </c>
      <c r="Y52" s="57">
        <f t="shared" si="1"/>
        <v>646802.4</v>
      </c>
      <c r="Z52" s="57">
        <f>Z50*11%*6</f>
        <v>499716.36</v>
      </c>
      <c r="AA52" s="57">
        <f>9950.82*6</f>
        <v>59704.92</v>
      </c>
      <c r="AB52" s="310">
        <f t="shared" si="2"/>
        <v>559421.28</v>
      </c>
      <c r="AC52" s="310">
        <f t="shared" si="3"/>
        <v>570609.7056</v>
      </c>
      <c r="AD52" s="211">
        <f t="shared" si="4"/>
        <v>1217412.1056</v>
      </c>
    </row>
    <row r="53" spans="1:30" ht="12.75">
      <c r="A53" s="65">
        <v>425200</v>
      </c>
      <c r="B53" s="66" t="s">
        <v>50</v>
      </c>
      <c r="C53" s="67">
        <v>0</v>
      </c>
      <c r="D53" s="304"/>
      <c r="E53" s="304"/>
      <c r="F53" s="16"/>
      <c r="G53" s="57"/>
      <c r="H53" s="134"/>
      <c r="I53" s="105"/>
      <c r="L53" s="165"/>
      <c r="M53" s="165"/>
      <c r="N53" s="165"/>
      <c r="O53" s="57"/>
      <c r="P53" s="165"/>
      <c r="Q53" s="320"/>
      <c r="R53" s="57"/>
      <c r="W53" s="57">
        <v>161460</v>
      </c>
      <c r="X53" s="57">
        <f t="shared" si="0"/>
        <v>3229.2000000000003</v>
      </c>
      <c r="Y53" s="57">
        <f t="shared" si="1"/>
        <v>164689.2</v>
      </c>
      <c r="Z53" s="57">
        <v>0</v>
      </c>
      <c r="AA53" s="57">
        <f>5563.41*6</f>
        <v>33380.46</v>
      </c>
      <c r="AB53" s="310">
        <f t="shared" si="2"/>
        <v>33380.46</v>
      </c>
      <c r="AC53" s="310">
        <f t="shared" si="3"/>
        <v>34048.0692</v>
      </c>
      <c r="AD53" s="211">
        <f t="shared" si="4"/>
        <v>198737.2692</v>
      </c>
    </row>
    <row r="54" spans="1:30" ht="12.75">
      <c r="A54" s="58">
        <v>426000</v>
      </c>
      <c r="B54" s="59" t="s">
        <v>51</v>
      </c>
      <c r="C54" s="60">
        <f>SUM(C55:C63)</f>
        <v>0</v>
      </c>
      <c r="D54" s="306"/>
      <c r="E54" s="306"/>
      <c r="F54" s="238"/>
      <c r="G54" s="134"/>
      <c r="H54" s="134"/>
      <c r="I54" s="308"/>
      <c r="L54" s="165"/>
      <c r="M54" s="165"/>
      <c r="N54" s="165"/>
      <c r="O54" s="57"/>
      <c r="P54" s="165"/>
      <c r="Q54" s="320"/>
      <c r="R54" s="57"/>
      <c r="W54" s="57">
        <v>19690</v>
      </c>
      <c r="X54" s="57">
        <f t="shared" si="0"/>
        <v>393.8</v>
      </c>
      <c r="Y54" s="57">
        <f t="shared" si="1"/>
        <v>20083.8</v>
      </c>
      <c r="Z54" s="57">
        <v>0</v>
      </c>
      <c r="AA54" s="57">
        <f>678.47*6</f>
        <v>4070.82</v>
      </c>
      <c r="AB54" s="310">
        <f t="shared" si="2"/>
        <v>4070.82</v>
      </c>
      <c r="AC54" s="310">
        <f t="shared" si="3"/>
        <v>4152.2364</v>
      </c>
      <c r="AD54" s="211">
        <f t="shared" si="4"/>
        <v>24236.036399999997</v>
      </c>
    </row>
    <row r="55" spans="1:18" ht="12.75">
      <c r="A55" s="65">
        <v>426100</v>
      </c>
      <c r="B55" s="66" t="s">
        <v>52</v>
      </c>
      <c r="C55" s="67">
        <v>0</v>
      </c>
      <c r="D55" s="304"/>
      <c r="E55" s="304"/>
      <c r="F55" s="16"/>
      <c r="G55" s="57"/>
      <c r="H55" s="134"/>
      <c r="I55" s="105"/>
      <c r="L55" s="165"/>
      <c r="M55" s="165"/>
      <c r="N55" s="165"/>
      <c r="O55" s="57"/>
      <c r="P55" s="165"/>
      <c r="Q55" s="320"/>
      <c r="R55" s="57"/>
    </row>
    <row r="56" spans="1:18" ht="12.75">
      <c r="A56" s="65">
        <v>426200</v>
      </c>
      <c r="B56" s="66" t="s">
        <v>53</v>
      </c>
      <c r="C56" s="67">
        <v>0</v>
      </c>
      <c r="D56" s="304"/>
      <c r="E56" s="304"/>
      <c r="F56" s="16"/>
      <c r="G56" s="57"/>
      <c r="H56" s="134"/>
      <c r="I56" s="105"/>
      <c r="L56" s="165"/>
      <c r="M56" s="165"/>
      <c r="N56" s="165"/>
      <c r="O56" s="57"/>
      <c r="P56" s="165"/>
      <c r="Q56" s="320"/>
      <c r="R56" s="57"/>
    </row>
    <row r="57" spans="1:30" ht="14.25" customHeight="1">
      <c r="A57" s="65">
        <v>426300</v>
      </c>
      <c r="B57" s="74" t="s">
        <v>54</v>
      </c>
      <c r="C57" s="67">
        <v>0</v>
      </c>
      <c r="D57" s="304"/>
      <c r="E57" s="304"/>
      <c r="F57" s="16"/>
      <c r="G57" s="57"/>
      <c r="H57" s="134"/>
      <c r="I57" s="105"/>
      <c r="L57" s="165"/>
      <c r="M57" s="165"/>
      <c r="N57" s="165"/>
      <c r="O57" s="57"/>
      <c r="P57" s="165"/>
      <c r="Q57" s="320"/>
      <c r="R57" s="57"/>
      <c r="AD57" s="114">
        <f>AD49+AD51</f>
        <v>6682330.6512</v>
      </c>
    </row>
    <row r="58" spans="1:28" ht="14.25" customHeight="1">
      <c r="A58" s="65">
        <v>426400</v>
      </c>
      <c r="B58" s="66" t="s">
        <v>55</v>
      </c>
      <c r="C58" s="67">
        <v>0</v>
      </c>
      <c r="D58" s="304"/>
      <c r="E58" s="304"/>
      <c r="F58" s="16"/>
      <c r="G58" s="57"/>
      <c r="H58" s="134"/>
      <c r="I58" s="105"/>
      <c r="L58" s="165"/>
      <c r="M58" s="165"/>
      <c r="N58" s="165"/>
      <c r="O58" s="57"/>
      <c r="AB58" s="37">
        <f>AD52+AD53+AD54</f>
        <v>1440385.4112</v>
      </c>
    </row>
    <row r="59" spans="1:9" ht="12.75" customHeight="1">
      <c r="A59" s="65">
        <v>426500</v>
      </c>
      <c r="B59" s="74" t="s">
        <v>56</v>
      </c>
      <c r="C59" s="67">
        <v>0</v>
      </c>
      <c r="D59" s="304"/>
      <c r="E59" s="304"/>
      <c r="F59" s="16"/>
      <c r="G59" s="57"/>
      <c r="H59" s="134"/>
      <c r="I59" s="105"/>
    </row>
    <row r="60" spans="1:9" ht="12.75">
      <c r="A60" s="65">
        <v>426600</v>
      </c>
      <c r="B60" s="66" t="s">
        <v>57</v>
      </c>
      <c r="C60" s="67">
        <v>0</v>
      </c>
      <c r="D60" s="304"/>
      <c r="E60" s="304"/>
      <c r="F60" s="16"/>
      <c r="G60" s="57"/>
      <c r="H60" s="134"/>
      <c r="I60" s="105"/>
    </row>
    <row r="61" spans="1:9" ht="12.75">
      <c r="A61" s="65">
        <v>426700</v>
      </c>
      <c r="B61" s="66" t="s">
        <v>58</v>
      </c>
      <c r="C61" s="67">
        <v>0</v>
      </c>
      <c r="D61" s="304"/>
      <c r="E61" s="304"/>
      <c r="F61" s="16"/>
      <c r="G61" s="57"/>
      <c r="H61" s="134"/>
      <c r="I61" s="105"/>
    </row>
    <row r="62" spans="1:9" ht="12.75">
      <c r="A62" s="65">
        <v>426800</v>
      </c>
      <c r="B62" s="66" t="s">
        <v>59</v>
      </c>
      <c r="C62" s="67">
        <v>0</v>
      </c>
      <c r="D62" s="304"/>
      <c r="E62" s="304"/>
      <c r="F62" s="16"/>
      <c r="G62" s="57"/>
      <c r="H62" s="134"/>
      <c r="I62" s="105"/>
    </row>
    <row r="63" spans="1:9" ht="12.75">
      <c r="A63" s="65">
        <v>426900</v>
      </c>
      <c r="B63" s="66" t="s">
        <v>60</v>
      </c>
      <c r="C63" s="67">
        <v>0</v>
      </c>
      <c r="D63" s="304"/>
      <c r="E63" s="304"/>
      <c r="F63" s="16"/>
      <c r="G63" s="57"/>
      <c r="H63" s="134"/>
      <c r="I63" s="105"/>
    </row>
    <row r="64" spans="1:9" ht="12.75">
      <c r="A64" s="80">
        <v>465000</v>
      </c>
      <c r="B64" s="81" t="s">
        <v>126</v>
      </c>
      <c r="C64" s="60">
        <f>C65+C66</f>
        <v>832800</v>
      </c>
      <c r="D64" s="306"/>
      <c r="E64" s="306"/>
      <c r="F64" s="238"/>
      <c r="G64" s="134"/>
      <c r="H64" s="134"/>
      <c r="I64" s="308"/>
    </row>
    <row r="65" spans="1:9" ht="12.75">
      <c r="A65" s="84">
        <v>465100</v>
      </c>
      <c r="B65" s="85" t="s">
        <v>110</v>
      </c>
      <c r="C65" s="67">
        <v>832800</v>
      </c>
      <c r="D65" s="304"/>
      <c r="E65" s="304"/>
      <c r="F65" s="16"/>
      <c r="G65" s="57"/>
      <c r="H65" s="134"/>
      <c r="I65" s="105"/>
    </row>
    <row r="66" spans="1:9" ht="12.75">
      <c r="A66" s="84">
        <v>465200</v>
      </c>
      <c r="B66" s="85" t="s">
        <v>111</v>
      </c>
      <c r="C66" s="67">
        <v>0</v>
      </c>
      <c r="D66" s="304"/>
      <c r="E66" s="304"/>
      <c r="F66" s="16"/>
      <c r="G66" s="57"/>
      <c r="H66" s="134"/>
      <c r="I66" s="105"/>
    </row>
    <row r="67" spans="1:9" ht="12.75">
      <c r="A67" s="58">
        <v>472000</v>
      </c>
      <c r="B67" s="59" t="s">
        <v>64</v>
      </c>
      <c r="C67" s="86"/>
      <c r="D67" s="325"/>
      <c r="E67" s="325"/>
      <c r="F67" s="71"/>
      <c r="G67" s="134"/>
      <c r="H67" s="134"/>
      <c r="I67" s="308"/>
    </row>
    <row r="68" spans="1:9" ht="12.75">
      <c r="A68" s="65">
        <v>472100</v>
      </c>
      <c r="B68" s="74" t="s">
        <v>65</v>
      </c>
      <c r="C68" s="67">
        <v>0</v>
      </c>
      <c r="D68" s="304"/>
      <c r="E68" s="304"/>
      <c r="F68" s="16"/>
      <c r="G68" s="57"/>
      <c r="H68" s="134"/>
      <c r="I68" s="105"/>
    </row>
    <row r="69" spans="1:9" ht="12.75">
      <c r="A69" s="65">
        <v>472200</v>
      </c>
      <c r="B69" s="66" t="s">
        <v>66</v>
      </c>
      <c r="C69" s="67">
        <v>0</v>
      </c>
      <c r="D69" s="304"/>
      <c r="E69" s="304"/>
      <c r="F69" s="16"/>
      <c r="G69" s="57"/>
      <c r="H69" s="134"/>
      <c r="I69" s="105"/>
    </row>
    <row r="70" spans="1:9" ht="12.75">
      <c r="A70" s="65">
        <v>472300</v>
      </c>
      <c r="B70" s="66" t="s">
        <v>67</v>
      </c>
      <c r="C70" s="67">
        <v>0</v>
      </c>
      <c r="D70" s="304"/>
      <c r="E70" s="304"/>
      <c r="F70" s="16"/>
      <c r="G70" s="57"/>
      <c r="H70" s="134"/>
      <c r="I70" s="105"/>
    </row>
    <row r="71" spans="1:9" ht="12.75">
      <c r="A71" s="65">
        <v>472400</v>
      </c>
      <c r="B71" s="66" t="s">
        <v>68</v>
      </c>
      <c r="C71" s="67">
        <v>0</v>
      </c>
      <c r="D71" s="304"/>
      <c r="E71" s="304"/>
      <c r="F71" s="16"/>
      <c r="G71" s="57"/>
      <c r="H71" s="134"/>
      <c r="I71" s="105"/>
    </row>
    <row r="72" spans="1:9" ht="12.75">
      <c r="A72" s="65">
        <v>472500</v>
      </c>
      <c r="B72" s="66" t="s">
        <v>69</v>
      </c>
      <c r="C72" s="67">
        <v>0</v>
      </c>
      <c r="D72" s="304"/>
      <c r="E72" s="304"/>
      <c r="F72" s="16"/>
      <c r="G72" s="57"/>
      <c r="H72" s="134"/>
      <c r="I72" s="105"/>
    </row>
    <row r="73" spans="1:9" ht="12.75">
      <c r="A73" s="65">
        <v>472600</v>
      </c>
      <c r="B73" s="66" t="s">
        <v>70</v>
      </c>
      <c r="C73" s="67">
        <v>0</v>
      </c>
      <c r="D73" s="304"/>
      <c r="E73" s="304"/>
      <c r="F73" s="16"/>
      <c r="G73" s="57"/>
      <c r="H73" s="134"/>
      <c r="I73" s="105"/>
    </row>
    <row r="74" spans="1:9" ht="12.75">
      <c r="A74" s="65">
        <v>472700</v>
      </c>
      <c r="B74" s="74" t="s">
        <v>71</v>
      </c>
      <c r="C74" s="67">
        <v>0</v>
      </c>
      <c r="D74" s="304"/>
      <c r="E74" s="304"/>
      <c r="F74" s="16"/>
      <c r="G74" s="57"/>
      <c r="H74" s="134"/>
      <c r="I74" s="105"/>
    </row>
    <row r="75" spans="1:9" ht="12.75">
      <c r="A75" s="65">
        <v>472800</v>
      </c>
      <c r="B75" s="66" t="s">
        <v>72</v>
      </c>
      <c r="C75" s="67">
        <v>0</v>
      </c>
      <c r="D75" s="304"/>
      <c r="E75" s="304"/>
      <c r="F75" s="16"/>
      <c r="G75" s="57"/>
      <c r="H75" s="134"/>
      <c r="I75" s="105"/>
    </row>
    <row r="76" spans="1:9" ht="12.75">
      <c r="A76" s="65">
        <v>472900</v>
      </c>
      <c r="B76" s="66" t="s">
        <v>73</v>
      </c>
      <c r="C76" s="67">
        <v>0</v>
      </c>
      <c r="D76" s="304"/>
      <c r="E76" s="304"/>
      <c r="F76" s="16"/>
      <c r="G76" s="57"/>
      <c r="H76" s="134"/>
      <c r="I76" s="105"/>
    </row>
    <row r="77" spans="1:9" ht="12.75">
      <c r="A77" s="80">
        <v>481000</v>
      </c>
      <c r="B77" s="81" t="s">
        <v>177</v>
      </c>
      <c r="C77" s="60">
        <f>C78</f>
        <v>0</v>
      </c>
      <c r="D77" s="306"/>
      <c r="E77" s="306"/>
      <c r="F77" s="238"/>
      <c r="G77" s="134"/>
      <c r="H77" s="134"/>
      <c r="I77" s="308"/>
    </row>
    <row r="78" spans="1:9" ht="12.75">
      <c r="A78" s="84">
        <v>481900</v>
      </c>
      <c r="B78" s="85" t="s">
        <v>178</v>
      </c>
      <c r="C78" s="67">
        <v>0</v>
      </c>
      <c r="D78" s="304"/>
      <c r="E78" s="304"/>
      <c r="F78" s="16"/>
      <c r="G78" s="57"/>
      <c r="H78" s="134"/>
      <c r="I78" s="105"/>
    </row>
    <row r="79" spans="1:9" ht="25.5">
      <c r="A79" s="58">
        <v>482000</v>
      </c>
      <c r="B79" s="78" t="s">
        <v>76</v>
      </c>
      <c r="C79" s="86">
        <v>0</v>
      </c>
      <c r="D79" s="325"/>
      <c r="E79" s="325"/>
      <c r="F79" s="71"/>
      <c r="G79" s="134"/>
      <c r="H79" s="134"/>
      <c r="I79" s="308"/>
    </row>
    <row r="80" spans="1:9" ht="12.75">
      <c r="A80" s="65">
        <v>482100</v>
      </c>
      <c r="B80" s="66" t="s">
        <v>77</v>
      </c>
      <c r="C80" s="67">
        <v>0</v>
      </c>
      <c r="D80" s="304"/>
      <c r="E80" s="304"/>
      <c r="F80" s="16"/>
      <c r="G80" s="57"/>
      <c r="H80" s="134"/>
      <c r="I80" s="105"/>
    </row>
    <row r="81" spans="1:9" ht="12.75">
      <c r="A81" s="65">
        <v>482200</v>
      </c>
      <c r="B81" s="66" t="s">
        <v>78</v>
      </c>
      <c r="C81" s="67">
        <v>0</v>
      </c>
      <c r="D81" s="304"/>
      <c r="E81" s="304"/>
      <c r="F81" s="16"/>
      <c r="G81" s="57"/>
      <c r="H81" s="134"/>
      <c r="I81" s="105"/>
    </row>
    <row r="82" spans="1:9" ht="12.75">
      <c r="A82" s="65">
        <v>482300</v>
      </c>
      <c r="B82" s="66" t="s">
        <v>79</v>
      </c>
      <c r="C82" s="67">
        <v>0</v>
      </c>
      <c r="D82" s="304"/>
      <c r="E82" s="304"/>
      <c r="F82" s="16"/>
      <c r="G82" s="57"/>
      <c r="H82" s="134"/>
      <c r="I82" s="105"/>
    </row>
    <row r="83" spans="1:9" ht="12.75">
      <c r="A83" s="65">
        <v>482400</v>
      </c>
      <c r="B83" s="74" t="s">
        <v>80</v>
      </c>
      <c r="C83" s="67">
        <v>0</v>
      </c>
      <c r="D83" s="304"/>
      <c r="E83" s="304"/>
      <c r="F83" s="16"/>
      <c r="G83" s="57"/>
      <c r="H83" s="134"/>
      <c r="I83" s="105"/>
    </row>
    <row r="84" spans="1:9" ht="12.75">
      <c r="A84" s="80">
        <v>483000</v>
      </c>
      <c r="B84" s="81" t="s">
        <v>81</v>
      </c>
      <c r="C84" s="86">
        <v>0</v>
      </c>
      <c r="D84" s="30"/>
      <c r="E84" s="30"/>
      <c r="F84" s="87"/>
      <c r="G84" s="88"/>
      <c r="H84" s="134"/>
      <c r="I84" s="326"/>
    </row>
    <row r="85" spans="1:9" ht="12.75">
      <c r="A85" s="65">
        <v>483100</v>
      </c>
      <c r="B85" s="89" t="s">
        <v>81</v>
      </c>
      <c r="C85" s="67">
        <v>0</v>
      </c>
      <c r="D85" s="13"/>
      <c r="E85" s="13"/>
      <c r="F85" s="233"/>
      <c r="G85" s="211"/>
      <c r="H85" s="134"/>
      <c r="I85" s="307"/>
    </row>
    <row r="86" spans="1:9" ht="12.75">
      <c r="A86" s="80">
        <v>499000</v>
      </c>
      <c r="B86" s="81" t="s">
        <v>82</v>
      </c>
      <c r="C86" s="60">
        <f>C87</f>
        <v>0</v>
      </c>
      <c r="D86" s="306"/>
      <c r="E86" s="306"/>
      <c r="F86" s="238"/>
      <c r="G86" s="134"/>
      <c r="H86" s="134"/>
      <c r="I86" s="308"/>
    </row>
    <row r="87" spans="1:9" ht="12.75">
      <c r="A87" s="84">
        <v>499100</v>
      </c>
      <c r="B87" s="85" t="s">
        <v>82</v>
      </c>
      <c r="C87" s="67">
        <v>0</v>
      </c>
      <c r="D87" s="304"/>
      <c r="E87" s="304"/>
      <c r="F87" s="16"/>
      <c r="G87" s="57"/>
      <c r="H87" s="134"/>
      <c r="I87" s="105"/>
    </row>
    <row r="88" spans="1:9" ht="12.75">
      <c r="A88" s="58">
        <v>511000</v>
      </c>
      <c r="B88" s="59" t="s">
        <v>83</v>
      </c>
      <c r="C88" s="60">
        <f>SUM(C89:C92)</f>
        <v>0</v>
      </c>
      <c r="D88" s="306"/>
      <c r="E88" s="306"/>
      <c r="F88" s="238"/>
      <c r="G88" s="134"/>
      <c r="H88" s="134"/>
      <c r="I88" s="308"/>
    </row>
    <row r="89" spans="1:9" ht="12.75">
      <c r="A89" s="65">
        <v>511100</v>
      </c>
      <c r="B89" s="66" t="s">
        <v>84</v>
      </c>
      <c r="C89" s="67">
        <v>0</v>
      </c>
      <c r="D89" s="304"/>
      <c r="E89" s="304"/>
      <c r="F89" s="16"/>
      <c r="G89" s="57"/>
      <c r="H89" s="134"/>
      <c r="I89" s="105"/>
    </row>
    <row r="90" spans="1:9" ht="12.75">
      <c r="A90" s="65">
        <v>511200</v>
      </c>
      <c r="B90" s="66" t="s">
        <v>85</v>
      </c>
      <c r="C90" s="67">
        <v>0</v>
      </c>
      <c r="D90" s="304"/>
      <c r="E90" s="316"/>
      <c r="F90" s="16"/>
      <c r="G90" s="57"/>
      <c r="H90" s="134"/>
      <c r="I90" s="105"/>
    </row>
    <row r="91" spans="1:9" ht="12.75">
      <c r="A91" s="65">
        <v>511300</v>
      </c>
      <c r="B91" s="66" t="s">
        <v>86</v>
      </c>
      <c r="C91" s="67">
        <v>0</v>
      </c>
      <c r="D91" s="304"/>
      <c r="E91" s="304"/>
      <c r="F91" s="16"/>
      <c r="G91" s="57"/>
      <c r="H91" s="134"/>
      <c r="I91" s="105"/>
    </row>
    <row r="92" spans="1:9" ht="12.75">
      <c r="A92" s="65">
        <v>511400</v>
      </c>
      <c r="B92" s="66" t="s">
        <v>87</v>
      </c>
      <c r="C92" s="67">
        <v>0</v>
      </c>
      <c r="D92" s="304"/>
      <c r="E92" s="304"/>
      <c r="F92" s="69"/>
      <c r="G92" s="57"/>
      <c r="H92" s="134"/>
      <c r="I92" s="105"/>
    </row>
    <row r="93" spans="1:9" ht="12.75">
      <c r="A93" s="58">
        <v>512000</v>
      </c>
      <c r="B93" s="59" t="s">
        <v>88</v>
      </c>
      <c r="C93" s="60">
        <f>SUM(C94:C102)</f>
        <v>0</v>
      </c>
      <c r="D93" s="306"/>
      <c r="E93" s="306"/>
      <c r="F93" s="238"/>
      <c r="G93" s="134"/>
      <c r="H93" s="134"/>
      <c r="I93" s="308"/>
    </row>
    <row r="94" spans="1:9" ht="12.75">
      <c r="A94" s="65">
        <v>512100</v>
      </c>
      <c r="B94" s="66" t="s">
        <v>89</v>
      </c>
      <c r="C94" s="67">
        <v>0</v>
      </c>
      <c r="D94" s="304"/>
      <c r="E94" s="304"/>
      <c r="F94" s="16"/>
      <c r="G94" s="57"/>
      <c r="H94" s="134"/>
      <c r="I94" s="105"/>
    </row>
    <row r="95" spans="1:9" ht="12.75">
      <c r="A95" s="65">
        <v>512200</v>
      </c>
      <c r="B95" s="66" t="s">
        <v>90</v>
      </c>
      <c r="C95" s="67">
        <v>0</v>
      </c>
      <c r="D95" s="304"/>
      <c r="E95" s="316"/>
      <c r="F95" s="16"/>
      <c r="G95" s="57"/>
      <c r="H95" s="134"/>
      <c r="I95" s="105"/>
    </row>
    <row r="96" spans="1:9" ht="12.75">
      <c r="A96" s="65">
        <v>512300</v>
      </c>
      <c r="B96" s="66" t="s">
        <v>91</v>
      </c>
      <c r="C96" s="67">
        <v>0</v>
      </c>
      <c r="D96" s="304"/>
      <c r="E96" s="304"/>
      <c r="F96" s="16"/>
      <c r="G96" s="57"/>
      <c r="H96" s="134"/>
      <c r="I96" s="105"/>
    </row>
    <row r="97" spans="1:9" ht="12.75">
      <c r="A97" s="65">
        <v>512400</v>
      </c>
      <c r="B97" s="66" t="s">
        <v>92</v>
      </c>
      <c r="C97" s="67">
        <v>0</v>
      </c>
      <c r="D97" s="304"/>
      <c r="E97" s="304"/>
      <c r="F97" s="16"/>
      <c r="G97" s="57"/>
      <c r="H97" s="134"/>
      <c r="I97" s="105"/>
    </row>
    <row r="98" spans="1:9" ht="12.75">
      <c r="A98" s="65">
        <v>512500</v>
      </c>
      <c r="B98" s="66" t="s">
        <v>93</v>
      </c>
      <c r="C98" s="67">
        <v>0</v>
      </c>
      <c r="D98" s="304"/>
      <c r="E98" s="304"/>
      <c r="F98" s="16"/>
      <c r="G98" s="57"/>
      <c r="H98" s="134"/>
      <c r="I98" s="105"/>
    </row>
    <row r="99" spans="1:9" ht="12.75">
      <c r="A99" s="65">
        <v>512600</v>
      </c>
      <c r="B99" s="66" t="s">
        <v>94</v>
      </c>
      <c r="C99" s="67">
        <v>0</v>
      </c>
      <c r="D99" s="304"/>
      <c r="E99" s="304"/>
      <c r="F99" s="16"/>
      <c r="G99" s="57"/>
      <c r="H99" s="134"/>
      <c r="I99" s="105"/>
    </row>
    <row r="100" spans="1:9" ht="12.75">
      <c r="A100" s="65">
        <v>512700</v>
      </c>
      <c r="B100" s="66" t="s">
        <v>95</v>
      </c>
      <c r="C100" s="67">
        <v>0</v>
      </c>
      <c r="D100" s="304"/>
      <c r="E100" s="304"/>
      <c r="F100" s="16"/>
      <c r="G100" s="57"/>
      <c r="H100" s="134"/>
      <c r="I100" s="105"/>
    </row>
    <row r="101" spans="1:9" ht="12.75">
      <c r="A101" s="65">
        <v>512800</v>
      </c>
      <c r="B101" s="66" t="s">
        <v>96</v>
      </c>
      <c r="C101" s="67">
        <v>0</v>
      </c>
      <c r="D101" s="304"/>
      <c r="E101" s="304"/>
      <c r="F101" s="16"/>
      <c r="G101" s="57"/>
      <c r="H101" s="134"/>
      <c r="I101" s="105"/>
    </row>
    <row r="102" spans="1:9" ht="15" customHeight="1">
      <c r="A102" s="65">
        <v>512900</v>
      </c>
      <c r="B102" s="74" t="s">
        <v>112</v>
      </c>
      <c r="C102" s="67">
        <v>0</v>
      </c>
      <c r="D102" s="304"/>
      <c r="E102" s="304"/>
      <c r="F102" s="16"/>
      <c r="G102" s="57"/>
      <c r="H102" s="134"/>
      <c r="I102" s="105"/>
    </row>
    <row r="103" spans="1:9" ht="15" customHeight="1">
      <c r="A103" s="58">
        <v>515000</v>
      </c>
      <c r="B103" s="59" t="s">
        <v>98</v>
      </c>
      <c r="C103" s="60">
        <f>C104</f>
        <v>0</v>
      </c>
      <c r="D103" s="325"/>
      <c r="E103" s="325"/>
      <c r="F103" s="71"/>
      <c r="G103" s="134"/>
      <c r="H103" s="134"/>
      <c r="I103" s="308"/>
    </row>
    <row r="104" spans="1:9" ht="15" customHeight="1">
      <c r="A104" s="65">
        <v>515100</v>
      </c>
      <c r="B104" s="66" t="s">
        <v>98</v>
      </c>
      <c r="C104" s="67">
        <v>0</v>
      </c>
      <c r="D104" s="304"/>
      <c r="E104" s="304"/>
      <c r="F104" s="16"/>
      <c r="G104" s="57"/>
      <c r="H104" s="134"/>
      <c r="I104" s="105"/>
    </row>
    <row r="105" spans="1:9" ht="15" customHeight="1">
      <c r="A105" s="96">
        <v>541000</v>
      </c>
      <c r="B105" s="97" t="s">
        <v>99</v>
      </c>
      <c r="C105" s="60">
        <f>C106</f>
        <v>0</v>
      </c>
      <c r="D105" s="325"/>
      <c r="E105" s="325"/>
      <c r="F105" s="71"/>
      <c r="G105" s="134"/>
      <c r="H105" s="134"/>
      <c r="I105" s="308"/>
    </row>
    <row r="106" spans="1:9" ht="15" customHeight="1">
      <c r="A106" s="102">
        <v>541100</v>
      </c>
      <c r="B106" s="103" t="s">
        <v>99</v>
      </c>
      <c r="C106" s="309">
        <v>0</v>
      </c>
      <c r="D106" s="304"/>
      <c r="E106" s="304"/>
      <c r="F106" s="16"/>
      <c r="G106" s="57"/>
      <c r="H106" s="134"/>
      <c r="I106" s="105"/>
    </row>
    <row r="107" spans="1:9" ht="15" customHeight="1">
      <c r="A107" s="96">
        <v>543000</v>
      </c>
      <c r="B107" s="97" t="s">
        <v>100</v>
      </c>
      <c r="C107" s="60">
        <f>C108</f>
        <v>0</v>
      </c>
      <c r="D107" s="325"/>
      <c r="E107" s="325"/>
      <c r="F107" s="71"/>
      <c r="G107" s="134"/>
      <c r="H107" s="134"/>
      <c r="I107" s="308"/>
    </row>
    <row r="108" spans="1:9" ht="15" customHeight="1">
      <c r="A108" s="65">
        <v>543100</v>
      </c>
      <c r="B108" s="66" t="s">
        <v>101</v>
      </c>
      <c r="C108" s="67">
        <v>0</v>
      </c>
      <c r="D108" s="304"/>
      <c r="E108" s="304"/>
      <c r="F108" s="16"/>
      <c r="G108" s="57"/>
      <c r="H108" s="134"/>
      <c r="I108" s="105"/>
    </row>
    <row r="109" spans="1:9" ht="26.25" customHeight="1">
      <c r="A109" s="377" t="s">
        <v>102</v>
      </c>
      <c r="B109" s="377"/>
      <c r="C109" s="60">
        <f>C64+C34+C17+C6+C4+C10</f>
        <v>9928068</v>
      </c>
      <c r="D109" s="306"/>
      <c r="E109" s="306"/>
      <c r="F109" s="238"/>
      <c r="G109" s="134"/>
      <c r="H109" s="134"/>
      <c r="I109" s="308"/>
    </row>
    <row r="110" spans="1:10" ht="15.75" customHeight="1">
      <c r="A110" s="106"/>
      <c r="B110" s="52"/>
      <c r="C110" s="52"/>
      <c r="J110" s="17"/>
    </row>
    <row r="111" spans="1:4" ht="17.25" customHeight="1">
      <c r="A111" s="12"/>
      <c r="B111" s="109" t="s">
        <v>113</v>
      </c>
      <c r="C111" s="13"/>
      <c r="D111" s="327"/>
    </row>
    <row r="112" spans="1:3" ht="15" customHeight="1">
      <c r="A112" s="110" t="s">
        <v>114</v>
      </c>
      <c r="B112" s="66" t="s">
        <v>115</v>
      </c>
      <c r="C112" s="67">
        <f>C109</f>
        <v>9928068</v>
      </c>
    </row>
    <row r="113" spans="1:18" s="52" customFormat="1" ht="22.5" customHeight="1">
      <c r="A113" s="371" t="s">
        <v>102</v>
      </c>
      <c r="B113" s="371"/>
      <c r="C113" s="60">
        <f>SUM(C112:C112)</f>
        <v>9928068</v>
      </c>
      <c r="D113" s="295"/>
      <c r="E113" s="295"/>
      <c r="G113"/>
      <c r="K113"/>
      <c r="L113"/>
      <c r="M113"/>
      <c r="N113"/>
      <c r="O113"/>
      <c r="P113"/>
      <c r="Q113"/>
      <c r="R113"/>
    </row>
    <row r="114" spans="7:18" ht="12.75">
      <c r="G114" s="52"/>
      <c r="K114" s="52"/>
      <c r="P114" s="52"/>
      <c r="Q114" s="52"/>
      <c r="R114" s="52"/>
    </row>
    <row r="115" spans="1:15" ht="12.75">
      <c r="A115" s="380"/>
      <c r="B115" s="380"/>
      <c r="L115" s="52"/>
      <c r="M115" s="52"/>
      <c r="N115" s="52"/>
      <c r="O115" s="52"/>
    </row>
    <row r="116" ht="12.75">
      <c r="A116" s="369" t="s">
        <v>194</v>
      </c>
    </row>
    <row r="117" spans="1:2" ht="12.75">
      <c r="A117" s="328"/>
      <c r="B117" s="328"/>
    </row>
    <row r="118" spans="1:3" ht="12.75">
      <c r="A118" s="328"/>
      <c r="B118" s="389" t="s">
        <v>159</v>
      </c>
      <c r="C118" s="389"/>
    </row>
    <row r="119" spans="1:3" ht="12.75">
      <c r="A119" s="328"/>
      <c r="B119" s="389" t="s">
        <v>160</v>
      </c>
      <c r="C119" s="389"/>
    </row>
    <row r="120" spans="2:3" ht="12.75">
      <c r="B120" s="329"/>
      <c r="C120" s="119"/>
    </row>
    <row r="121" spans="2:5" ht="12.75">
      <c r="B121" s="389" t="s">
        <v>190</v>
      </c>
      <c r="C121" s="389"/>
      <c r="E121" s="295" t="s">
        <v>161</v>
      </c>
    </row>
  </sheetData>
  <sheetProtection selectLockedCells="1" selectUnlockedCells="1"/>
  <mergeCells count="7">
    <mergeCell ref="B121:C121"/>
    <mergeCell ref="A1:C1"/>
    <mergeCell ref="A109:B109"/>
    <mergeCell ref="A113:B113"/>
    <mergeCell ref="A115:B115"/>
    <mergeCell ref="B118:C118"/>
    <mergeCell ref="B119:C119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portrait" paperSize="9" r:id="rId1"/>
  <rowBreaks count="2" manualBreakCount="2">
    <brk id="42" max="255" man="1"/>
    <brk id="9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D121"/>
  <sheetViews>
    <sheetView view="pageBreakPreview" zoomScale="96" zoomScaleSheetLayoutView="96" zoomScalePageLayoutView="0" workbookViewId="0" topLeftCell="A1">
      <selection activeCell="G120" sqref="G120"/>
    </sheetView>
  </sheetViews>
  <sheetFormatPr defaultColWidth="9.140625" defaultRowHeight="12.75"/>
  <cols>
    <col min="1" max="1" width="13.140625" style="0" customWidth="1"/>
    <col min="2" max="2" width="53.421875" style="0" customWidth="1"/>
    <col min="3" max="3" width="17.57421875" style="0" customWidth="1"/>
    <col min="4" max="4" width="12.8515625" style="295" customWidth="1"/>
    <col min="5" max="5" width="11.00390625" style="295" customWidth="1"/>
    <col min="6" max="6" width="5.7109375" style="52" customWidth="1"/>
    <col min="7" max="8" width="12.7109375" style="0" customWidth="1"/>
    <col min="9" max="9" width="15.140625" style="0" customWidth="1"/>
    <col min="10" max="10" width="7.57421875" style="0" customWidth="1"/>
    <col min="11" max="12" width="12.28125" style="0" customWidth="1"/>
    <col min="13" max="13" width="17.140625" style="0" customWidth="1"/>
    <col min="14" max="14" width="15.421875" style="0" customWidth="1"/>
    <col min="15" max="15" width="13.8515625" style="0" customWidth="1"/>
    <col min="16" max="16" width="12.57421875" style="0" customWidth="1"/>
    <col min="17" max="17" width="17.140625" style="0" customWidth="1"/>
    <col min="18" max="18" width="14.140625" style="0" customWidth="1"/>
    <col min="19" max="20" width="10.140625" style="0" customWidth="1"/>
    <col min="21" max="21" width="11.7109375" style="0" customWidth="1"/>
    <col min="23" max="23" width="11.7109375" style="0" customWidth="1"/>
    <col min="24" max="24" width="15.28125" style="0" customWidth="1"/>
    <col min="25" max="25" width="11.7109375" style="0" customWidth="1"/>
    <col min="26" max="26" width="12.421875" style="0" customWidth="1"/>
    <col min="27" max="27" width="12.28125" style="0" customWidth="1"/>
    <col min="28" max="29" width="13.57421875" style="0" customWidth="1"/>
    <col min="30" max="30" width="14.421875" style="0" customWidth="1"/>
  </cols>
  <sheetData>
    <row r="1" spans="1:9" s="53" customFormat="1" ht="65.25" customHeight="1">
      <c r="A1" s="384" t="s">
        <v>191</v>
      </c>
      <c r="B1" s="384"/>
      <c r="C1" s="384"/>
      <c r="D1" s="248"/>
      <c r="E1" s="248"/>
      <c r="F1" s="248"/>
      <c r="G1" s="248"/>
      <c r="H1" s="248"/>
      <c r="I1" s="1"/>
    </row>
    <row r="2" spans="1:17" ht="47.25" customHeight="1">
      <c r="A2" s="123"/>
      <c r="B2" s="123" t="s">
        <v>1</v>
      </c>
      <c r="C2" s="124" t="s">
        <v>124</v>
      </c>
      <c r="D2" s="3"/>
      <c r="E2" s="4"/>
      <c r="F2" s="3"/>
      <c r="G2" s="4"/>
      <c r="H2" s="194"/>
      <c r="I2" s="296"/>
      <c r="J2" s="47"/>
      <c r="K2" s="47"/>
      <c r="L2" s="47"/>
      <c r="M2" s="46"/>
      <c r="N2" s="297"/>
      <c r="O2" s="46"/>
      <c r="P2" s="95"/>
      <c r="Q2" s="47"/>
    </row>
    <row r="3" spans="1:17" ht="15" customHeight="1">
      <c r="A3" s="109">
        <v>1</v>
      </c>
      <c r="B3" s="109">
        <v>2</v>
      </c>
      <c r="C3" s="109">
        <v>3</v>
      </c>
      <c r="D3" s="298"/>
      <c r="E3" s="298"/>
      <c r="F3" s="5"/>
      <c r="G3" s="66"/>
      <c r="H3" s="165"/>
      <c r="I3" s="299"/>
      <c r="J3" s="299"/>
      <c r="K3" s="299"/>
      <c r="L3" s="299"/>
      <c r="M3" s="299"/>
      <c r="N3" s="299"/>
      <c r="O3" s="299"/>
      <c r="P3" s="300"/>
      <c r="Q3" s="47"/>
    </row>
    <row r="4" spans="1:20" ht="12.75">
      <c r="A4" s="58">
        <v>411000</v>
      </c>
      <c r="B4" s="59" t="s">
        <v>3</v>
      </c>
      <c r="C4" s="60">
        <f>C5</f>
        <v>4872480</v>
      </c>
      <c r="D4" s="40"/>
      <c r="E4" s="40"/>
      <c r="F4" s="10"/>
      <c r="G4" s="134"/>
      <c r="H4" s="134"/>
      <c r="I4" s="301"/>
      <c r="J4" s="302"/>
      <c r="K4" s="105"/>
      <c r="L4" s="303"/>
      <c r="M4" s="303"/>
      <c r="N4" s="303"/>
      <c r="O4" s="303"/>
      <c r="P4" s="303"/>
      <c r="Q4" s="47"/>
      <c r="T4" s="232"/>
    </row>
    <row r="5" spans="1:17" ht="12.75">
      <c r="A5" s="65">
        <v>411100</v>
      </c>
      <c r="B5" s="66" t="s">
        <v>3</v>
      </c>
      <c r="C5" s="67">
        <v>4872480</v>
      </c>
      <c r="D5" s="304"/>
      <c r="E5" s="304"/>
      <c r="F5" s="16"/>
      <c r="G5" s="57"/>
      <c r="H5" s="134"/>
      <c r="I5" s="105"/>
      <c r="J5" s="305"/>
      <c r="K5" s="105"/>
      <c r="L5" s="105"/>
      <c r="M5" s="105"/>
      <c r="N5" s="105"/>
      <c r="O5" s="105"/>
      <c r="P5" s="47"/>
      <c r="Q5" s="47"/>
    </row>
    <row r="6" spans="1:17" ht="12.75">
      <c r="A6" s="58">
        <v>412000</v>
      </c>
      <c r="B6" s="59" t="s">
        <v>4</v>
      </c>
      <c r="C6" s="60">
        <f>C7+C8+C9</f>
        <v>835632</v>
      </c>
      <c r="D6" s="306"/>
      <c r="E6" s="306"/>
      <c r="F6" s="238"/>
      <c r="G6" s="134"/>
      <c r="H6" s="134"/>
      <c r="I6" s="301"/>
      <c r="J6" s="47"/>
      <c r="K6" s="105"/>
      <c r="L6" s="303"/>
      <c r="M6" s="303"/>
      <c r="N6" s="303"/>
      <c r="O6" s="303"/>
      <c r="P6" s="303"/>
      <c r="Q6" s="47"/>
    </row>
    <row r="7" spans="1:17" ht="12.75">
      <c r="A7" s="65">
        <v>412100</v>
      </c>
      <c r="B7" s="66" t="s">
        <v>5</v>
      </c>
      <c r="C7" s="67">
        <v>584688</v>
      </c>
      <c r="D7" s="304"/>
      <c r="E7" s="304"/>
      <c r="F7" s="16"/>
      <c r="G7" s="57"/>
      <c r="H7" s="134"/>
      <c r="I7" s="105"/>
      <c r="J7" s="302"/>
      <c r="K7" s="105"/>
      <c r="L7" s="105"/>
      <c r="M7" s="307"/>
      <c r="N7" s="307"/>
      <c r="O7" s="105"/>
      <c r="P7" s="105"/>
      <c r="Q7" s="47"/>
    </row>
    <row r="8" spans="1:17" ht="12.75">
      <c r="A8" s="65">
        <v>412200</v>
      </c>
      <c r="B8" s="66" t="s">
        <v>6</v>
      </c>
      <c r="C8" s="67">
        <v>250944</v>
      </c>
      <c r="D8" s="304"/>
      <c r="E8" s="304"/>
      <c r="F8" s="16"/>
      <c r="G8" s="57"/>
      <c r="H8" s="134"/>
      <c r="I8" s="105"/>
      <c r="J8" s="302"/>
      <c r="K8" s="105"/>
      <c r="L8" s="105"/>
      <c r="M8" s="105"/>
      <c r="N8" s="105"/>
      <c r="O8" s="105"/>
      <c r="P8" s="105"/>
      <c r="Q8" s="47"/>
    </row>
    <row r="9" spans="1:17" ht="12.75">
      <c r="A9" s="65">
        <v>412300</v>
      </c>
      <c r="B9" s="66" t="s">
        <v>7</v>
      </c>
      <c r="C9" s="67"/>
      <c r="D9" s="304"/>
      <c r="E9" s="304"/>
      <c r="F9" s="16"/>
      <c r="G9" s="57"/>
      <c r="H9" s="134"/>
      <c r="I9" s="105"/>
      <c r="J9" s="302"/>
      <c r="K9" s="105"/>
      <c r="L9" s="105"/>
      <c r="M9" s="105"/>
      <c r="N9" s="105"/>
      <c r="O9" s="105"/>
      <c r="P9" s="105"/>
      <c r="Q9" s="47"/>
    </row>
    <row r="10" spans="1:17" ht="12.75">
      <c r="A10" s="58">
        <v>413000</v>
      </c>
      <c r="B10" s="59" t="s">
        <v>8</v>
      </c>
      <c r="C10" s="60">
        <f>C11</f>
        <v>19184</v>
      </c>
      <c r="D10" s="306"/>
      <c r="E10" s="306"/>
      <c r="F10" s="238"/>
      <c r="G10" s="134"/>
      <c r="H10" s="134"/>
      <c r="I10" s="308"/>
      <c r="J10" s="47"/>
      <c r="K10" s="47"/>
      <c r="L10" s="47"/>
      <c r="M10" s="47"/>
      <c r="N10" s="47"/>
      <c r="O10" s="105"/>
      <c r="P10" s="47"/>
      <c r="Q10" s="47"/>
    </row>
    <row r="11" spans="1:17" ht="12.75">
      <c r="A11" s="65">
        <v>413100</v>
      </c>
      <c r="B11" s="66" t="s">
        <v>8</v>
      </c>
      <c r="C11" s="67">
        <f>19184</f>
        <v>19184</v>
      </c>
      <c r="D11" s="304"/>
      <c r="E11" s="304"/>
      <c r="F11" s="16"/>
      <c r="G11" s="57"/>
      <c r="H11" s="134"/>
      <c r="I11" s="105"/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58">
        <v>414000</v>
      </c>
      <c r="B12" s="59" t="s">
        <v>10</v>
      </c>
      <c r="C12" s="60">
        <f>SUM(C13:C16)</f>
        <v>0</v>
      </c>
      <c r="D12" s="306"/>
      <c r="E12" s="306"/>
      <c r="F12" s="238"/>
      <c r="G12" s="134"/>
      <c r="H12" s="134"/>
      <c r="I12" s="308"/>
      <c r="J12" s="47"/>
      <c r="K12" s="46"/>
      <c r="L12" s="47"/>
      <c r="M12" s="47"/>
      <c r="N12" s="47"/>
      <c r="O12" s="47"/>
      <c r="P12" s="47"/>
      <c r="Q12" s="47"/>
    </row>
    <row r="13" spans="1:17" ht="12.75">
      <c r="A13" s="65">
        <v>414100</v>
      </c>
      <c r="B13" s="74" t="s">
        <v>153</v>
      </c>
      <c r="C13" s="67">
        <v>0</v>
      </c>
      <c r="D13" s="304"/>
      <c r="E13" s="304"/>
      <c r="F13" s="16"/>
      <c r="G13" s="57"/>
      <c r="H13" s="134"/>
      <c r="I13" s="105"/>
      <c r="J13" s="47"/>
      <c r="K13" s="47"/>
      <c r="L13" s="47"/>
      <c r="M13" s="47"/>
      <c r="N13" s="47"/>
      <c r="O13" s="47"/>
      <c r="P13" s="105"/>
      <c r="Q13" s="47"/>
    </row>
    <row r="14" spans="1:17" ht="12.75">
      <c r="A14" s="65">
        <v>414200</v>
      </c>
      <c r="B14" s="66" t="s">
        <v>12</v>
      </c>
      <c r="C14" s="67">
        <v>0</v>
      </c>
      <c r="D14" s="304"/>
      <c r="E14" s="304"/>
      <c r="F14" s="16"/>
      <c r="G14" s="57"/>
      <c r="H14" s="134"/>
      <c r="I14" s="105"/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5">
        <v>414300</v>
      </c>
      <c r="B15" s="66" t="s">
        <v>13</v>
      </c>
      <c r="C15" s="67">
        <v>0</v>
      </c>
      <c r="D15" s="304"/>
      <c r="E15" s="304"/>
      <c r="F15" s="16"/>
      <c r="G15" s="57"/>
      <c r="H15" s="134"/>
      <c r="I15" s="105"/>
      <c r="J15" s="47"/>
      <c r="K15" s="47"/>
      <c r="L15" s="47"/>
      <c r="M15" s="47"/>
      <c r="N15" s="47"/>
      <c r="O15" s="47"/>
      <c r="P15" s="105"/>
      <c r="Q15" s="47"/>
    </row>
    <row r="16" spans="1:17" ht="12.75" customHeight="1">
      <c r="A16" s="65">
        <v>414400</v>
      </c>
      <c r="B16" s="74" t="s">
        <v>109</v>
      </c>
      <c r="C16" s="67">
        <v>0</v>
      </c>
      <c r="D16" s="304"/>
      <c r="E16" s="304"/>
      <c r="F16" s="16"/>
      <c r="G16" s="57"/>
      <c r="H16" s="134"/>
      <c r="I16" s="105"/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58">
        <v>415000</v>
      </c>
      <c r="B17" s="59" t="s">
        <v>15</v>
      </c>
      <c r="C17" s="60">
        <f>C18</f>
        <v>0</v>
      </c>
      <c r="D17" s="306"/>
      <c r="E17" s="306"/>
      <c r="F17" s="238"/>
      <c r="G17" s="134"/>
      <c r="H17" s="134"/>
      <c r="I17" s="308"/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5">
        <v>415100</v>
      </c>
      <c r="B18" s="66" t="s">
        <v>15</v>
      </c>
      <c r="C18" s="309">
        <v>0</v>
      </c>
      <c r="D18" s="304"/>
      <c r="E18" s="304"/>
      <c r="F18" s="16"/>
      <c r="G18" s="57"/>
      <c r="H18" s="134"/>
      <c r="I18" s="105"/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58">
        <v>416000</v>
      </c>
      <c r="B19" s="59" t="s">
        <v>17</v>
      </c>
      <c r="C19" s="60">
        <f>C20</f>
        <v>0</v>
      </c>
      <c r="D19" s="306"/>
      <c r="E19" s="306"/>
      <c r="F19" s="238"/>
      <c r="G19" s="134"/>
      <c r="H19" s="134"/>
      <c r="I19" s="308"/>
      <c r="J19" s="47"/>
      <c r="K19" s="47"/>
      <c r="L19" s="47"/>
      <c r="M19" s="47"/>
      <c r="N19" s="47"/>
      <c r="O19" s="47"/>
      <c r="P19" s="47"/>
      <c r="Q19" s="47"/>
    </row>
    <row r="20" spans="1:17" ht="12.75">
      <c r="A20" s="65">
        <v>416100</v>
      </c>
      <c r="B20" s="66" t="s">
        <v>17</v>
      </c>
      <c r="C20" s="67">
        <v>0</v>
      </c>
      <c r="D20" s="304"/>
      <c r="E20" s="304"/>
      <c r="F20" s="16"/>
      <c r="G20" s="57"/>
      <c r="H20" s="134"/>
      <c r="I20" s="105"/>
      <c r="J20" s="47"/>
      <c r="K20" s="105"/>
      <c r="L20" s="105"/>
      <c r="M20" s="105"/>
      <c r="N20" s="47"/>
      <c r="O20" s="105"/>
      <c r="P20" s="47"/>
      <c r="Q20" s="47"/>
    </row>
    <row r="21" spans="1:17" ht="12.75">
      <c r="A21" s="58">
        <v>421000</v>
      </c>
      <c r="B21" s="59" t="s">
        <v>18</v>
      </c>
      <c r="C21" s="60">
        <f>SUM(C22:C27)</f>
        <v>0</v>
      </c>
      <c r="D21" s="306"/>
      <c r="E21" s="306"/>
      <c r="F21" s="238"/>
      <c r="G21" s="134"/>
      <c r="H21" s="134"/>
      <c r="I21" s="308"/>
      <c r="J21" s="47"/>
      <c r="K21" s="105"/>
      <c r="L21" s="105"/>
      <c r="M21" s="105"/>
      <c r="N21" s="47"/>
      <c r="O21" s="47"/>
      <c r="P21" s="47"/>
      <c r="Q21" s="47"/>
    </row>
    <row r="22" spans="1:19" ht="12.75">
      <c r="A22" s="65">
        <v>421100</v>
      </c>
      <c r="B22" s="66" t="s">
        <v>19</v>
      </c>
      <c r="C22" s="67">
        <v>0</v>
      </c>
      <c r="D22" s="304"/>
      <c r="E22" s="304"/>
      <c r="F22" s="16"/>
      <c r="G22" s="57"/>
      <c r="H22" s="134"/>
      <c r="I22" s="105"/>
      <c r="K22" s="37"/>
      <c r="L22" s="37"/>
      <c r="M22" s="37"/>
      <c r="O22" s="43"/>
      <c r="P22" s="43"/>
      <c r="R22" s="43"/>
      <c r="S22" s="43"/>
    </row>
    <row r="23" spans="1:21" ht="12.75">
      <c r="A23" s="65">
        <v>421200</v>
      </c>
      <c r="B23" s="66" t="s">
        <v>20</v>
      </c>
      <c r="C23" s="67">
        <v>0</v>
      </c>
      <c r="D23" s="304"/>
      <c r="E23" s="304"/>
      <c r="F23" s="16"/>
      <c r="G23" s="57"/>
      <c r="H23" s="134"/>
      <c r="I23" s="105"/>
      <c r="K23" s="37"/>
      <c r="L23" s="37"/>
      <c r="M23" s="37"/>
      <c r="O23" s="310"/>
      <c r="P23" s="310"/>
      <c r="Q23" s="311"/>
      <c r="R23" s="310"/>
      <c r="S23" s="310"/>
      <c r="T23" s="311"/>
      <c r="U23" s="310"/>
    </row>
    <row r="24" spans="1:21" ht="12.75">
      <c r="A24" s="65">
        <v>421300</v>
      </c>
      <c r="B24" s="66" t="s">
        <v>21</v>
      </c>
      <c r="C24" s="67">
        <v>0</v>
      </c>
      <c r="D24" s="304"/>
      <c r="E24" s="304"/>
      <c r="F24" s="16"/>
      <c r="G24" s="57"/>
      <c r="H24" s="134"/>
      <c r="I24" s="105"/>
      <c r="K24" s="37"/>
      <c r="L24" s="37"/>
      <c r="M24" s="37"/>
      <c r="O24" s="310"/>
      <c r="P24" s="310"/>
      <c r="Q24" s="311"/>
      <c r="R24" s="57"/>
      <c r="S24" s="57"/>
      <c r="T24" s="311"/>
      <c r="U24" s="310"/>
    </row>
    <row r="25" spans="1:21" ht="12.75">
      <c r="A25" s="65">
        <v>421400</v>
      </c>
      <c r="B25" s="66" t="s">
        <v>22</v>
      </c>
      <c r="C25" s="67">
        <f>190000-190000</f>
        <v>0</v>
      </c>
      <c r="D25" s="304"/>
      <c r="E25" s="304"/>
      <c r="F25" s="16"/>
      <c r="G25" s="57"/>
      <c r="H25" s="134"/>
      <c r="I25" s="105"/>
      <c r="O25" s="247"/>
      <c r="P25" s="57"/>
      <c r="Q25" s="312"/>
      <c r="R25" s="57"/>
      <c r="S25" s="57"/>
      <c r="T25" s="311"/>
      <c r="U25" s="310"/>
    </row>
    <row r="26" spans="1:21" ht="12.75">
      <c r="A26" s="65">
        <v>421500</v>
      </c>
      <c r="B26" s="66" t="s">
        <v>23</v>
      </c>
      <c r="C26" s="67">
        <v>0</v>
      </c>
      <c r="D26" s="304"/>
      <c r="E26" s="304"/>
      <c r="F26" s="16"/>
      <c r="G26" s="57"/>
      <c r="H26" s="134"/>
      <c r="I26" s="105"/>
      <c r="O26" s="247"/>
      <c r="P26" s="57"/>
      <c r="Q26" s="312"/>
      <c r="R26" s="57"/>
      <c r="S26" s="57"/>
      <c r="T26" s="312"/>
      <c r="U26" s="310"/>
    </row>
    <row r="27" spans="1:21" ht="12.75">
      <c r="A27" s="65">
        <v>421600</v>
      </c>
      <c r="B27" s="66" t="s">
        <v>24</v>
      </c>
      <c r="C27" s="67">
        <v>0</v>
      </c>
      <c r="D27" s="304"/>
      <c r="E27" s="304"/>
      <c r="F27" s="16"/>
      <c r="G27" s="57"/>
      <c r="H27" s="134"/>
      <c r="I27" s="105"/>
      <c r="O27" s="247"/>
      <c r="P27" s="57"/>
      <c r="Q27" s="312"/>
      <c r="R27" s="57"/>
      <c r="S27" s="57"/>
      <c r="T27" s="57"/>
      <c r="U27" s="310"/>
    </row>
    <row r="28" spans="1:23" ht="12.75">
      <c r="A28" s="65"/>
      <c r="B28" s="66"/>
      <c r="C28" s="67">
        <v>0</v>
      </c>
      <c r="D28" s="304"/>
      <c r="E28" s="304"/>
      <c r="F28" s="16"/>
      <c r="G28" s="57"/>
      <c r="H28" s="134"/>
      <c r="I28" s="105"/>
      <c r="P28" s="37"/>
      <c r="Q28" s="37"/>
      <c r="W28">
        <v>2014</v>
      </c>
    </row>
    <row r="29" spans="1:23" ht="12.75">
      <c r="A29" s="58">
        <v>422000</v>
      </c>
      <c r="B29" s="59" t="s">
        <v>26</v>
      </c>
      <c r="C29" s="60">
        <f>SUM(C30:C33)</f>
        <v>0</v>
      </c>
      <c r="D29" s="306"/>
      <c r="E29" s="313"/>
      <c r="F29" s="238"/>
      <c r="G29" s="134"/>
      <c r="H29" s="134"/>
      <c r="I29" s="308"/>
      <c r="O29" s="37"/>
      <c r="P29" s="37"/>
      <c r="Q29" s="37"/>
      <c r="U29" s="37"/>
      <c r="W29" s="43" t="s">
        <v>154</v>
      </c>
    </row>
    <row r="30" spans="1:23" ht="12.75">
      <c r="A30" s="65">
        <v>422100</v>
      </c>
      <c r="B30" s="66" t="s">
        <v>27</v>
      </c>
      <c r="C30" s="67">
        <v>0</v>
      </c>
      <c r="D30" s="304"/>
      <c r="E30" s="304"/>
      <c r="F30" s="16"/>
      <c r="G30" s="57"/>
      <c r="H30" s="134"/>
      <c r="I30" s="105"/>
      <c r="U30" s="37"/>
      <c r="V30" s="314">
        <v>411</v>
      </c>
      <c r="W30" s="310">
        <f>U23+U33</f>
        <v>0</v>
      </c>
    </row>
    <row r="31" spans="1:23" ht="12.75">
      <c r="A31" s="65">
        <v>422200</v>
      </c>
      <c r="B31" s="66" t="s">
        <v>28</v>
      </c>
      <c r="C31" s="67">
        <v>0</v>
      </c>
      <c r="D31" s="304"/>
      <c r="E31" s="304"/>
      <c r="F31" s="16"/>
      <c r="G31" s="57"/>
      <c r="H31" s="134"/>
      <c r="I31" s="105"/>
      <c r="O31" s="43"/>
      <c r="V31" s="314">
        <v>412</v>
      </c>
      <c r="W31" s="310">
        <f>U24+U34</f>
        <v>0</v>
      </c>
    </row>
    <row r="32" spans="1:23" ht="12.75">
      <c r="A32" s="65">
        <v>422300</v>
      </c>
      <c r="B32" s="66" t="s">
        <v>29</v>
      </c>
      <c r="C32" s="67">
        <v>0</v>
      </c>
      <c r="D32" s="304"/>
      <c r="E32" s="304"/>
      <c r="F32" s="16"/>
      <c r="G32" s="57"/>
      <c r="H32" s="134"/>
      <c r="I32" s="105"/>
      <c r="O32" s="167"/>
      <c r="P32" s="315"/>
      <c r="Q32" s="43"/>
      <c r="R32" s="167"/>
      <c r="S32" s="315"/>
      <c r="T32" s="43"/>
      <c r="V32" s="314">
        <v>4121</v>
      </c>
      <c r="W32" s="310">
        <f>U25+U35</f>
        <v>0</v>
      </c>
    </row>
    <row r="33" spans="1:23" ht="12.75">
      <c r="A33" s="65">
        <v>422900</v>
      </c>
      <c r="B33" s="66" t="s">
        <v>30</v>
      </c>
      <c r="C33" s="67">
        <v>0</v>
      </c>
      <c r="D33" s="304"/>
      <c r="E33" s="316"/>
      <c r="F33" s="16"/>
      <c r="G33" s="57"/>
      <c r="H33" s="134"/>
      <c r="I33" s="105"/>
      <c r="O33" s="310"/>
      <c r="P33" s="310"/>
      <c r="Q33" s="311"/>
      <c r="R33" s="310"/>
      <c r="S33" s="310"/>
      <c r="T33" s="311"/>
      <c r="U33" s="310"/>
      <c r="V33" s="317">
        <v>4122</v>
      </c>
      <c r="W33" s="310">
        <f>U26+U36</f>
        <v>0</v>
      </c>
    </row>
    <row r="34" spans="1:23" ht="12.75">
      <c r="A34" s="58">
        <v>423000</v>
      </c>
      <c r="B34" s="59" t="s">
        <v>31</v>
      </c>
      <c r="C34" s="60">
        <f>C35+C36+C37+C38+C39+C40+C41+C42</f>
        <v>3100000</v>
      </c>
      <c r="D34" s="306"/>
      <c r="E34" s="306"/>
      <c r="F34" s="238"/>
      <c r="G34" s="134"/>
      <c r="H34" s="134"/>
      <c r="I34" s="308"/>
      <c r="O34" s="310"/>
      <c r="P34" s="310"/>
      <c r="Q34" s="311"/>
      <c r="R34" s="310"/>
      <c r="S34" s="310"/>
      <c r="T34" s="311"/>
      <c r="U34" s="310"/>
      <c r="V34" s="317">
        <v>4123</v>
      </c>
      <c r="W34" s="310">
        <f>U27+U37</f>
        <v>0</v>
      </c>
    </row>
    <row r="35" spans="1:23" ht="12.75">
      <c r="A35" s="65">
        <v>423100</v>
      </c>
      <c r="B35" s="66" t="s">
        <v>32</v>
      </c>
      <c r="C35" s="67">
        <v>0</v>
      </c>
      <c r="D35" s="304"/>
      <c r="E35" s="304"/>
      <c r="F35" s="16"/>
      <c r="G35" s="57"/>
      <c r="H35" s="134"/>
      <c r="I35" s="105"/>
      <c r="O35" s="57"/>
      <c r="P35" s="57"/>
      <c r="Q35" s="312"/>
      <c r="R35" s="57"/>
      <c r="S35" s="57"/>
      <c r="T35" s="312"/>
      <c r="U35" s="310"/>
      <c r="V35" s="119"/>
      <c r="W35" s="114"/>
    </row>
    <row r="36" spans="1:23" ht="12.75">
      <c r="A36" s="65">
        <v>423200</v>
      </c>
      <c r="B36" s="66" t="s">
        <v>33</v>
      </c>
      <c r="C36" s="67">
        <v>0</v>
      </c>
      <c r="D36" s="304"/>
      <c r="E36" s="304"/>
      <c r="F36" s="16"/>
      <c r="G36" s="57"/>
      <c r="H36" s="134"/>
      <c r="I36" s="105"/>
      <c r="J36" s="47"/>
      <c r="L36" s="47"/>
      <c r="M36" s="46"/>
      <c r="N36" s="46"/>
      <c r="O36" s="57"/>
      <c r="P36" s="57"/>
      <c r="Q36" s="312"/>
      <c r="R36" s="57"/>
      <c r="S36" s="57"/>
      <c r="T36" s="312"/>
      <c r="U36" s="310"/>
      <c r="V36" s="119"/>
      <c r="W36" s="114">
        <f>W30+W31</f>
        <v>0</v>
      </c>
    </row>
    <row r="37" spans="1:21" ht="12.75">
      <c r="A37" s="65">
        <v>423300</v>
      </c>
      <c r="B37" s="66" t="s">
        <v>34</v>
      </c>
      <c r="C37" s="67">
        <v>0</v>
      </c>
      <c r="D37" s="304"/>
      <c r="E37" s="304"/>
      <c r="F37" s="16"/>
      <c r="G37" s="57"/>
      <c r="H37" s="134"/>
      <c r="I37" s="105"/>
      <c r="J37" s="47"/>
      <c r="K37" s="47"/>
      <c r="L37" s="47"/>
      <c r="M37" s="47"/>
      <c r="N37" s="47"/>
      <c r="O37" s="57"/>
      <c r="P37" s="57"/>
      <c r="Q37" s="312"/>
      <c r="R37" s="57"/>
      <c r="S37" s="57"/>
      <c r="T37" s="312"/>
      <c r="U37" s="310"/>
    </row>
    <row r="38" spans="1:21" ht="12.75">
      <c r="A38" s="65">
        <v>423400</v>
      </c>
      <c r="B38" s="66" t="s">
        <v>35</v>
      </c>
      <c r="C38" s="67">
        <v>0</v>
      </c>
      <c r="D38" s="304"/>
      <c r="E38" s="304"/>
      <c r="F38" s="16"/>
      <c r="G38" s="57"/>
      <c r="H38" s="134"/>
      <c r="I38" s="105"/>
      <c r="J38" s="318"/>
      <c r="K38" s="47"/>
      <c r="L38" s="215"/>
      <c r="M38" s="47"/>
      <c r="N38" s="47"/>
      <c r="O38" s="105"/>
      <c r="P38" s="105"/>
      <c r="Q38" s="319"/>
      <c r="R38" s="105"/>
      <c r="S38" s="105"/>
      <c r="T38" s="319"/>
      <c r="U38" s="37"/>
    </row>
    <row r="39" spans="1:21" ht="12.75">
      <c r="A39" s="65">
        <v>423500</v>
      </c>
      <c r="B39" s="66" t="s">
        <v>36</v>
      </c>
      <c r="C39" s="67">
        <v>3100000</v>
      </c>
      <c r="D39" s="304"/>
      <c r="E39" s="304"/>
      <c r="F39" s="16"/>
      <c r="G39" s="57"/>
      <c r="H39" s="134"/>
      <c r="I39" s="105"/>
      <c r="J39" s="305"/>
      <c r="K39" s="107"/>
      <c r="L39" s="215"/>
      <c r="M39" s="47"/>
      <c r="N39" s="47"/>
      <c r="O39" s="105"/>
      <c r="P39" s="105"/>
      <c r="Q39" s="319"/>
      <c r="R39" s="105"/>
      <c r="S39" s="105"/>
      <c r="T39" s="319"/>
      <c r="U39" s="37"/>
    </row>
    <row r="40" spans="1:24" ht="12.75">
      <c r="A40" s="65">
        <v>423600</v>
      </c>
      <c r="B40" s="66" t="s">
        <v>37</v>
      </c>
      <c r="C40" s="67">
        <v>0</v>
      </c>
      <c r="D40" s="304"/>
      <c r="E40" s="304"/>
      <c r="F40" s="16"/>
      <c r="G40" s="57"/>
      <c r="H40" s="134"/>
      <c r="I40" s="105"/>
      <c r="J40" s="47"/>
      <c r="K40" s="47"/>
      <c r="R40" s="37"/>
      <c r="T40" s="37"/>
      <c r="U40" s="37"/>
      <c r="X40" s="37">
        <f>W32+W33+W34</f>
        <v>0</v>
      </c>
    </row>
    <row r="41" spans="1:24" ht="24" customHeight="1">
      <c r="A41" s="65">
        <v>423700</v>
      </c>
      <c r="B41" s="66" t="s">
        <v>38</v>
      </c>
      <c r="C41" s="67">
        <v>0</v>
      </c>
      <c r="D41" s="304"/>
      <c r="E41" s="304"/>
      <c r="F41" s="16"/>
      <c r="G41" s="57"/>
      <c r="H41" s="134"/>
      <c r="I41" s="105"/>
      <c r="J41" s="47"/>
      <c r="K41" s="47"/>
      <c r="T41" s="43"/>
      <c r="U41" s="37"/>
      <c r="X41" s="37">
        <f>W31-X40</f>
        <v>0</v>
      </c>
    </row>
    <row r="42" spans="1:20" ht="20.25" customHeight="1">
      <c r="A42" s="65">
        <v>423900</v>
      </c>
      <c r="B42" s="66" t="s">
        <v>39</v>
      </c>
      <c r="C42" s="67">
        <v>0</v>
      </c>
      <c r="D42" s="304"/>
      <c r="E42" s="304"/>
      <c r="F42" s="16"/>
      <c r="G42" s="57"/>
      <c r="H42" s="134"/>
      <c r="I42" s="105"/>
      <c r="J42" s="318"/>
      <c r="K42" s="47"/>
      <c r="L42" s="5"/>
      <c r="M42" s="5"/>
      <c r="N42" s="5"/>
      <c r="O42" s="16"/>
      <c r="P42" s="165"/>
      <c r="Q42" s="320"/>
      <c r="R42" s="57"/>
      <c r="T42" s="43"/>
    </row>
    <row r="43" spans="1:20" ht="27" customHeight="1">
      <c r="A43" s="58">
        <v>424000</v>
      </c>
      <c r="B43" s="59" t="s">
        <v>40</v>
      </c>
      <c r="C43" s="60">
        <f>SUM(C44:C50)</f>
        <v>0</v>
      </c>
      <c r="D43" s="306"/>
      <c r="E43" s="306"/>
      <c r="F43" s="238"/>
      <c r="G43" s="134"/>
      <c r="H43" s="134"/>
      <c r="I43" s="308"/>
      <c r="J43" s="47"/>
      <c r="K43" s="107"/>
      <c r="L43" s="12"/>
      <c r="M43" s="5"/>
      <c r="N43" s="5"/>
      <c r="O43" s="16"/>
      <c r="P43" s="165"/>
      <c r="Q43" s="85"/>
      <c r="R43" s="57"/>
      <c r="T43" s="43"/>
    </row>
    <row r="44" spans="1:20" ht="12.75">
      <c r="A44" s="65">
        <v>424100</v>
      </c>
      <c r="B44" s="66" t="s">
        <v>41</v>
      </c>
      <c r="C44" s="67">
        <v>0</v>
      </c>
      <c r="D44" s="304"/>
      <c r="E44" s="304"/>
      <c r="F44" s="16"/>
      <c r="G44" s="57"/>
      <c r="H44" s="134"/>
      <c r="I44" s="105"/>
      <c r="J44" s="47"/>
      <c r="K44" s="47"/>
      <c r="L44" s="12"/>
      <c r="M44" s="26"/>
      <c r="N44" s="26"/>
      <c r="O44" s="13"/>
      <c r="P44" s="165"/>
      <c r="Q44" s="85"/>
      <c r="R44" s="57"/>
      <c r="T44" s="43"/>
    </row>
    <row r="45" spans="1:18" ht="19.5" customHeight="1">
      <c r="A45" s="65">
        <v>424200</v>
      </c>
      <c r="B45" s="66" t="s">
        <v>42</v>
      </c>
      <c r="C45" s="67">
        <v>0</v>
      </c>
      <c r="D45" s="304"/>
      <c r="E45" s="304"/>
      <c r="F45" s="16"/>
      <c r="G45" s="57"/>
      <c r="H45" s="134"/>
      <c r="I45" s="105"/>
      <c r="J45" s="47"/>
      <c r="K45" s="47"/>
      <c r="L45" s="31"/>
      <c r="M45" s="32"/>
      <c r="N45" s="32"/>
      <c r="O45" s="13"/>
      <c r="P45" s="165"/>
      <c r="Q45" s="85"/>
      <c r="R45" s="57"/>
    </row>
    <row r="46" spans="1:18" ht="12.75">
      <c r="A46" s="65">
        <v>424300</v>
      </c>
      <c r="B46" s="66" t="s">
        <v>43</v>
      </c>
      <c r="C46" s="67">
        <v>0</v>
      </c>
      <c r="D46" s="304"/>
      <c r="E46" s="304"/>
      <c r="F46" s="16"/>
      <c r="G46" s="57"/>
      <c r="H46" s="134"/>
      <c r="I46" s="105"/>
      <c r="J46" s="47"/>
      <c r="K46" s="47"/>
      <c r="L46" s="165"/>
      <c r="M46" s="165"/>
      <c r="N46" s="165"/>
      <c r="O46" s="57"/>
      <c r="P46" s="165"/>
      <c r="Q46" s="85"/>
      <c r="R46" s="57"/>
    </row>
    <row r="47" spans="1:18" ht="12.75">
      <c r="A47" s="65">
        <v>424400</v>
      </c>
      <c r="B47" s="66" t="s">
        <v>44</v>
      </c>
      <c r="C47" s="67">
        <v>0</v>
      </c>
      <c r="D47" s="304"/>
      <c r="E47" s="304"/>
      <c r="F47" s="16"/>
      <c r="G47" s="57"/>
      <c r="H47" s="134"/>
      <c r="I47" s="105"/>
      <c r="J47" s="47"/>
      <c r="K47" s="47"/>
      <c r="L47" s="165"/>
      <c r="M47" s="165"/>
      <c r="N47" s="165"/>
      <c r="O47" s="57"/>
      <c r="P47" s="165"/>
      <c r="Q47" s="320"/>
      <c r="R47" s="57"/>
    </row>
    <row r="48" spans="1:30" ht="33.75" customHeight="1">
      <c r="A48" s="65">
        <v>424500</v>
      </c>
      <c r="B48" s="74" t="s">
        <v>45</v>
      </c>
      <c r="C48" s="67">
        <v>0</v>
      </c>
      <c r="D48" s="304"/>
      <c r="E48" s="304"/>
      <c r="F48" s="16"/>
      <c r="G48" s="57"/>
      <c r="H48" s="134"/>
      <c r="I48" s="105"/>
      <c r="J48" s="47"/>
      <c r="K48" s="47"/>
      <c r="L48" s="165"/>
      <c r="M48" s="165"/>
      <c r="N48" s="165"/>
      <c r="O48" s="57"/>
      <c r="P48" s="165"/>
      <c r="Q48" s="320"/>
      <c r="R48" s="57"/>
      <c r="W48" s="314" t="s">
        <v>155</v>
      </c>
      <c r="X48" s="321">
        <v>0.02</v>
      </c>
      <c r="Y48" s="314">
        <v>2014</v>
      </c>
      <c r="Z48" s="322" t="s">
        <v>156</v>
      </c>
      <c r="AA48" s="322" t="s">
        <v>157</v>
      </c>
      <c r="AB48" s="314" t="s">
        <v>158</v>
      </c>
      <c r="AC48" s="321">
        <v>0.02</v>
      </c>
      <c r="AD48" s="109">
        <v>2014</v>
      </c>
    </row>
    <row r="49" spans="1:30" ht="14.25" customHeight="1">
      <c r="A49" s="65">
        <v>424600</v>
      </c>
      <c r="B49" s="74" t="s">
        <v>46</v>
      </c>
      <c r="C49" s="67"/>
      <c r="D49" s="304"/>
      <c r="E49" s="304"/>
      <c r="F49" s="16"/>
      <c r="G49" s="57"/>
      <c r="H49" s="134"/>
      <c r="I49" s="105"/>
      <c r="J49" s="323"/>
      <c r="K49" s="47"/>
      <c r="L49" s="165"/>
      <c r="M49" s="165"/>
      <c r="N49" s="165"/>
      <c r="O49" s="57"/>
      <c r="P49" s="165"/>
      <c r="Q49" s="320"/>
      <c r="R49" s="57"/>
      <c r="W49" s="310">
        <v>3839244</v>
      </c>
      <c r="X49" s="310">
        <f aca="true" t="shared" si="0" ref="X49:X54">W49*2%</f>
        <v>76784.88</v>
      </c>
      <c r="Y49" s="310">
        <f aca="true" t="shared" si="1" ref="Y49:Y54">W49+X49</f>
        <v>3916028.88</v>
      </c>
      <c r="Z49" s="310">
        <f>126191*6</f>
        <v>757146</v>
      </c>
      <c r="AA49" s="310">
        <f>90462*6</f>
        <v>542772</v>
      </c>
      <c r="AB49" s="310">
        <f aca="true" t="shared" si="2" ref="AB49:AB54">Z49+AA49</f>
        <v>1299918</v>
      </c>
      <c r="AC49" s="310">
        <f aca="true" t="shared" si="3" ref="AC49:AC54">AB49*2%+AB49</f>
        <v>1325916.36</v>
      </c>
      <c r="AD49" s="310">
        <f aca="true" t="shared" si="4" ref="AD49:AD54">Y49+AC49</f>
        <v>5241945.24</v>
      </c>
    </row>
    <row r="50" spans="1:30" ht="12.75">
      <c r="A50" s="65">
        <v>424900</v>
      </c>
      <c r="B50" s="66" t="s">
        <v>47</v>
      </c>
      <c r="C50" s="67">
        <v>0</v>
      </c>
      <c r="D50" s="304"/>
      <c r="E50" s="304"/>
      <c r="F50" s="16"/>
      <c r="G50" s="57"/>
      <c r="H50" s="134"/>
      <c r="I50" s="105"/>
      <c r="J50" s="47"/>
      <c r="K50" s="324"/>
      <c r="L50" s="165"/>
      <c r="M50" s="165"/>
      <c r="N50" s="165"/>
      <c r="O50" s="57"/>
      <c r="P50" s="165"/>
      <c r="Q50" s="320"/>
      <c r="R50" s="57"/>
      <c r="W50" s="211">
        <v>3839244</v>
      </c>
      <c r="X50" s="57">
        <f t="shared" si="0"/>
        <v>76784.88</v>
      </c>
      <c r="Y50" s="57">
        <f t="shared" si="1"/>
        <v>3916028.88</v>
      </c>
      <c r="Z50" s="57">
        <f>126191*6</f>
        <v>757146</v>
      </c>
      <c r="AA50" s="57">
        <f>90462*6</f>
        <v>542772</v>
      </c>
      <c r="AB50" s="310">
        <f t="shared" si="2"/>
        <v>1299918</v>
      </c>
      <c r="AC50" s="310">
        <f t="shared" si="3"/>
        <v>1325916.36</v>
      </c>
      <c r="AD50" s="310">
        <f t="shared" si="4"/>
        <v>5241945.24</v>
      </c>
    </row>
    <row r="51" spans="1:30" ht="16.5" customHeight="1">
      <c r="A51" s="58">
        <v>425000</v>
      </c>
      <c r="B51" s="78" t="s">
        <v>48</v>
      </c>
      <c r="C51" s="60">
        <f>C52+C53</f>
        <v>0</v>
      </c>
      <c r="D51" s="306"/>
      <c r="E51" s="306"/>
      <c r="F51" s="238"/>
      <c r="G51" s="134"/>
      <c r="H51" s="134"/>
      <c r="I51" s="308"/>
      <c r="J51" s="47"/>
      <c r="K51" s="47"/>
      <c r="L51" s="165"/>
      <c r="M51" s="165"/>
      <c r="N51" s="165"/>
      <c r="O51" s="57"/>
      <c r="P51" s="165"/>
      <c r="Q51" s="320"/>
      <c r="R51" s="57"/>
      <c r="W51" s="310">
        <v>815270</v>
      </c>
      <c r="X51" s="310">
        <f t="shared" si="0"/>
        <v>16305.4</v>
      </c>
      <c r="Y51" s="310">
        <f t="shared" si="1"/>
        <v>831575.4</v>
      </c>
      <c r="Z51" s="310">
        <f>Z49*11%*6</f>
        <v>499716.36</v>
      </c>
      <c r="AA51" s="310">
        <f>16192.7*6</f>
        <v>97156.20000000001</v>
      </c>
      <c r="AB51" s="310">
        <f t="shared" si="2"/>
        <v>596872.56</v>
      </c>
      <c r="AC51" s="310">
        <f t="shared" si="3"/>
        <v>608810.0112000001</v>
      </c>
      <c r="AD51" s="310">
        <f t="shared" si="4"/>
        <v>1440385.4112</v>
      </c>
    </row>
    <row r="52" spans="1:30" ht="12.75">
      <c r="A52" s="65">
        <v>425100</v>
      </c>
      <c r="B52" s="66" t="s">
        <v>49</v>
      </c>
      <c r="C52" s="67">
        <v>0</v>
      </c>
      <c r="D52" s="304"/>
      <c r="E52" s="304"/>
      <c r="F52" s="16"/>
      <c r="G52" s="57"/>
      <c r="H52" s="134"/>
      <c r="I52" s="105"/>
      <c r="K52" s="47"/>
      <c r="L52" s="165"/>
      <c r="M52" s="165"/>
      <c r="N52" s="165"/>
      <c r="O52" s="57"/>
      <c r="P52" s="165"/>
      <c r="Q52" s="320"/>
      <c r="R52" s="57"/>
      <c r="W52" s="57">
        <v>634120</v>
      </c>
      <c r="X52" s="57">
        <f t="shared" si="0"/>
        <v>12682.4</v>
      </c>
      <c r="Y52" s="57">
        <f t="shared" si="1"/>
        <v>646802.4</v>
      </c>
      <c r="Z52" s="57">
        <f>Z50*11%*6</f>
        <v>499716.36</v>
      </c>
      <c r="AA52" s="57">
        <f>9950.82*6</f>
        <v>59704.92</v>
      </c>
      <c r="AB52" s="310">
        <f t="shared" si="2"/>
        <v>559421.28</v>
      </c>
      <c r="AC52" s="310">
        <f t="shared" si="3"/>
        <v>570609.7056</v>
      </c>
      <c r="AD52" s="211">
        <f t="shared" si="4"/>
        <v>1217412.1056</v>
      </c>
    </row>
    <row r="53" spans="1:30" ht="12.75">
      <c r="A53" s="65">
        <v>425200</v>
      </c>
      <c r="B53" s="66" t="s">
        <v>50</v>
      </c>
      <c r="C53" s="67">
        <v>0</v>
      </c>
      <c r="D53" s="304"/>
      <c r="E53" s="304"/>
      <c r="F53" s="16"/>
      <c r="G53" s="57"/>
      <c r="H53" s="134"/>
      <c r="I53" s="105"/>
      <c r="L53" s="165"/>
      <c r="M53" s="165"/>
      <c r="N53" s="165"/>
      <c r="O53" s="57"/>
      <c r="P53" s="165"/>
      <c r="Q53" s="320"/>
      <c r="R53" s="57"/>
      <c r="W53" s="57">
        <v>161460</v>
      </c>
      <c r="X53" s="57">
        <f t="shared" si="0"/>
        <v>3229.2000000000003</v>
      </c>
      <c r="Y53" s="57">
        <f t="shared" si="1"/>
        <v>164689.2</v>
      </c>
      <c r="Z53" s="57">
        <v>0</v>
      </c>
      <c r="AA53" s="57">
        <f>5563.41*6</f>
        <v>33380.46</v>
      </c>
      <c r="AB53" s="310">
        <f t="shared" si="2"/>
        <v>33380.46</v>
      </c>
      <c r="AC53" s="310">
        <f t="shared" si="3"/>
        <v>34048.0692</v>
      </c>
      <c r="AD53" s="211">
        <f t="shared" si="4"/>
        <v>198737.2692</v>
      </c>
    </row>
    <row r="54" spans="1:30" ht="12.75">
      <c r="A54" s="58">
        <v>426000</v>
      </c>
      <c r="B54" s="59" t="s">
        <v>51</v>
      </c>
      <c r="C54" s="60">
        <f>SUM(C55:C63)</f>
        <v>0</v>
      </c>
      <c r="D54" s="306"/>
      <c r="E54" s="306"/>
      <c r="F54" s="238"/>
      <c r="G54" s="134"/>
      <c r="H54" s="134"/>
      <c r="I54" s="308"/>
      <c r="L54" s="165"/>
      <c r="M54" s="165"/>
      <c r="N54" s="165"/>
      <c r="O54" s="57"/>
      <c r="P54" s="165"/>
      <c r="Q54" s="320"/>
      <c r="R54" s="57"/>
      <c r="W54" s="57">
        <v>19690</v>
      </c>
      <c r="X54" s="57">
        <f t="shared" si="0"/>
        <v>393.8</v>
      </c>
      <c r="Y54" s="57">
        <f t="shared" si="1"/>
        <v>20083.8</v>
      </c>
      <c r="Z54" s="57">
        <v>0</v>
      </c>
      <c r="AA54" s="57">
        <f>678.47*6</f>
        <v>4070.82</v>
      </c>
      <c r="AB54" s="310">
        <f t="shared" si="2"/>
        <v>4070.82</v>
      </c>
      <c r="AC54" s="310">
        <f t="shared" si="3"/>
        <v>4152.2364</v>
      </c>
      <c r="AD54" s="211">
        <f t="shared" si="4"/>
        <v>24236.036399999997</v>
      </c>
    </row>
    <row r="55" spans="1:18" ht="12.75">
      <c r="A55" s="65">
        <v>426100</v>
      </c>
      <c r="B55" s="66" t="s">
        <v>52</v>
      </c>
      <c r="C55" s="67">
        <v>0</v>
      </c>
      <c r="D55" s="304"/>
      <c r="E55" s="304"/>
      <c r="F55" s="16"/>
      <c r="G55" s="57"/>
      <c r="H55" s="134"/>
      <c r="I55" s="105"/>
      <c r="L55" s="165"/>
      <c r="M55" s="165"/>
      <c r="N55" s="165"/>
      <c r="O55" s="57"/>
      <c r="P55" s="165"/>
      <c r="Q55" s="320"/>
      <c r="R55" s="57"/>
    </row>
    <row r="56" spans="1:18" ht="12.75">
      <c r="A56" s="65">
        <v>426200</v>
      </c>
      <c r="B56" s="66" t="s">
        <v>53</v>
      </c>
      <c r="C56" s="67">
        <v>0</v>
      </c>
      <c r="D56" s="304"/>
      <c r="E56" s="304"/>
      <c r="F56" s="16"/>
      <c r="G56" s="57"/>
      <c r="H56" s="134"/>
      <c r="I56" s="105"/>
      <c r="L56" s="165"/>
      <c r="M56" s="165"/>
      <c r="N56" s="165"/>
      <c r="O56" s="57"/>
      <c r="P56" s="165"/>
      <c r="Q56" s="320"/>
      <c r="R56" s="57"/>
    </row>
    <row r="57" spans="1:30" ht="14.25" customHeight="1">
      <c r="A57" s="65">
        <v>426300</v>
      </c>
      <c r="B57" s="74" t="s">
        <v>54</v>
      </c>
      <c r="C57" s="67">
        <v>0</v>
      </c>
      <c r="D57" s="304"/>
      <c r="E57" s="304"/>
      <c r="F57" s="16"/>
      <c r="G57" s="57"/>
      <c r="H57" s="134"/>
      <c r="I57" s="105"/>
      <c r="L57" s="165"/>
      <c r="M57" s="165"/>
      <c r="N57" s="165"/>
      <c r="O57" s="57"/>
      <c r="P57" s="165"/>
      <c r="Q57" s="320"/>
      <c r="R57" s="57"/>
      <c r="AD57" s="114">
        <f>AD49+AD51</f>
        <v>6682330.6512</v>
      </c>
    </row>
    <row r="58" spans="1:28" ht="14.25" customHeight="1">
      <c r="A58" s="65">
        <v>426400</v>
      </c>
      <c r="B58" s="66" t="s">
        <v>55</v>
      </c>
      <c r="C58" s="67">
        <v>0</v>
      </c>
      <c r="D58" s="304"/>
      <c r="E58" s="304"/>
      <c r="F58" s="16"/>
      <c r="G58" s="57"/>
      <c r="H58" s="134"/>
      <c r="I58" s="105"/>
      <c r="L58" s="165"/>
      <c r="M58" s="165"/>
      <c r="N58" s="165"/>
      <c r="O58" s="57"/>
      <c r="AB58" s="37">
        <f>AD52+AD53+AD54</f>
        <v>1440385.4112</v>
      </c>
    </row>
    <row r="59" spans="1:9" ht="12.75" customHeight="1">
      <c r="A59" s="65">
        <v>426500</v>
      </c>
      <c r="B59" s="74" t="s">
        <v>56</v>
      </c>
      <c r="C59" s="67">
        <v>0</v>
      </c>
      <c r="D59" s="304"/>
      <c r="E59" s="304"/>
      <c r="F59" s="16"/>
      <c r="G59" s="57"/>
      <c r="H59" s="134"/>
      <c r="I59" s="105"/>
    </row>
    <row r="60" spans="1:9" ht="12.75">
      <c r="A60" s="65">
        <v>426600</v>
      </c>
      <c r="B60" s="66" t="s">
        <v>57</v>
      </c>
      <c r="C60" s="67">
        <v>0</v>
      </c>
      <c r="D60" s="304"/>
      <c r="E60" s="304"/>
      <c r="F60" s="16"/>
      <c r="G60" s="57"/>
      <c r="H60" s="134"/>
      <c r="I60" s="105"/>
    </row>
    <row r="61" spans="1:9" ht="12.75">
      <c r="A61" s="65">
        <v>426700</v>
      </c>
      <c r="B61" s="66" t="s">
        <v>58</v>
      </c>
      <c r="C61" s="67">
        <v>0</v>
      </c>
      <c r="D61" s="304"/>
      <c r="E61" s="304"/>
      <c r="F61" s="16"/>
      <c r="G61" s="57"/>
      <c r="H61" s="134"/>
      <c r="I61" s="105"/>
    </row>
    <row r="62" spans="1:9" ht="12.75">
      <c r="A62" s="65">
        <v>426800</v>
      </c>
      <c r="B62" s="66" t="s">
        <v>59</v>
      </c>
      <c r="C62" s="67">
        <v>0</v>
      </c>
      <c r="D62" s="304"/>
      <c r="E62" s="304"/>
      <c r="F62" s="16"/>
      <c r="G62" s="57"/>
      <c r="H62" s="134"/>
      <c r="I62" s="105"/>
    </row>
    <row r="63" spans="1:9" ht="12.75">
      <c r="A63" s="65">
        <v>426900</v>
      </c>
      <c r="B63" s="66" t="s">
        <v>60</v>
      </c>
      <c r="C63" s="67">
        <v>0</v>
      </c>
      <c r="D63" s="304"/>
      <c r="E63" s="304"/>
      <c r="F63" s="16"/>
      <c r="G63" s="57"/>
      <c r="H63" s="134"/>
      <c r="I63" s="105"/>
    </row>
    <row r="64" spans="1:9" ht="12.75">
      <c r="A64" s="80">
        <v>465000</v>
      </c>
      <c r="B64" s="81" t="s">
        <v>126</v>
      </c>
      <c r="C64" s="60">
        <f>C65+C66</f>
        <v>758316</v>
      </c>
      <c r="D64" s="306"/>
      <c r="E64" s="306"/>
      <c r="F64" s="238"/>
      <c r="G64" s="134"/>
      <c r="H64" s="134"/>
      <c r="I64" s="308"/>
    </row>
    <row r="65" spans="1:9" ht="12.75">
      <c r="A65" s="84">
        <v>465100</v>
      </c>
      <c r="B65" s="85" t="s">
        <v>110</v>
      </c>
      <c r="C65" s="67">
        <f>638316+120000</f>
        <v>758316</v>
      </c>
      <c r="D65" s="304"/>
      <c r="E65" s="304"/>
      <c r="F65" s="16"/>
      <c r="G65" s="57"/>
      <c r="H65" s="134"/>
      <c r="I65" s="105"/>
    </row>
    <row r="66" spans="1:9" ht="12.75">
      <c r="A66" s="84">
        <v>465200</v>
      </c>
      <c r="B66" s="85" t="s">
        <v>111</v>
      </c>
      <c r="C66" s="67">
        <v>0</v>
      </c>
      <c r="D66" s="304"/>
      <c r="E66" s="304"/>
      <c r="F66" s="16"/>
      <c r="G66" s="57"/>
      <c r="H66" s="134"/>
      <c r="I66" s="105"/>
    </row>
    <row r="67" spans="1:9" ht="12.75">
      <c r="A67" s="58">
        <v>472000</v>
      </c>
      <c r="B67" s="59" t="s">
        <v>64</v>
      </c>
      <c r="C67" s="86"/>
      <c r="D67" s="325"/>
      <c r="E67" s="325"/>
      <c r="F67" s="71"/>
      <c r="G67" s="134"/>
      <c r="H67" s="134"/>
      <c r="I67" s="308"/>
    </row>
    <row r="68" spans="1:9" ht="25.5">
      <c r="A68" s="65">
        <v>472100</v>
      </c>
      <c r="B68" s="74" t="s">
        <v>65</v>
      </c>
      <c r="C68" s="67">
        <v>0</v>
      </c>
      <c r="D68" s="304"/>
      <c r="E68" s="304"/>
      <c r="F68" s="16"/>
      <c r="G68" s="57"/>
      <c r="H68" s="134"/>
      <c r="I68" s="105"/>
    </row>
    <row r="69" spans="1:9" ht="12.75">
      <c r="A69" s="65">
        <v>472200</v>
      </c>
      <c r="B69" s="66" t="s">
        <v>66</v>
      </c>
      <c r="C69" s="67">
        <v>0</v>
      </c>
      <c r="D69" s="304"/>
      <c r="E69" s="304"/>
      <c r="F69" s="16"/>
      <c r="G69" s="57"/>
      <c r="H69" s="134"/>
      <c r="I69" s="105"/>
    </row>
    <row r="70" spans="1:9" ht="12.75">
      <c r="A70" s="65">
        <v>472300</v>
      </c>
      <c r="B70" s="66" t="s">
        <v>67</v>
      </c>
      <c r="C70" s="67">
        <v>0</v>
      </c>
      <c r="D70" s="304"/>
      <c r="E70" s="304"/>
      <c r="F70" s="16"/>
      <c r="G70" s="57"/>
      <c r="H70" s="134"/>
      <c r="I70" s="105"/>
    </row>
    <row r="71" spans="1:9" ht="12.75">
      <c r="A71" s="65">
        <v>472400</v>
      </c>
      <c r="B71" s="66" t="s">
        <v>68</v>
      </c>
      <c r="C71" s="67">
        <v>0</v>
      </c>
      <c r="D71" s="304"/>
      <c r="E71" s="304"/>
      <c r="F71" s="16"/>
      <c r="G71" s="57"/>
      <c r="H71" s="134"/>
      <c r="I71" s="105"/>
    </row>
    <row r="72" spans="1:9" ht="12.75">
      <c r="A72" s="65">
        <v>472500</v>
      </c>
      <c r="B72" s="66" t="s">
        <v>69</v>
      </c>
      <c r="C72" s="67">
        <v>0</v>
      </c>
      <c r="D72" s="304"/>
      <c r="E72" s="304"/>
      <c r="F72" s="16"/>
      <c r="G72" s="57"/>
      <c r="H72" s="134"/>
      <c r="I72" s="105"/>
    </row>
    <row r="73" spans="1:9" ht="12.75">
      <c r="A73" s="65">
        <v>472600</v>
      </c>
      <c r="B73" s="66" t="s">
        <v>70</v>
      </c>
      <c r="C73" s="67">
        <v>0</v>
      </c>
      <c r="D73" s="304"/>
      <c r="E73" s="304"/>
      <c r="F73" s="16"/>
      <c r="G73" s="57"/>
      <c r="H73" s="134"/>
      <c r="I73" s="105"/>
    </row>
    <row r="74" spans="1:9" ht="12.75">
      <c r="A74" s="65">
        <v>472700</v>
      </c>
      <c r="B74" s="74" t="s">
        <v>71</v>
      </c>
      <c r="C74" s="67">
        <v>0</v>
      </c>
      <c r="D74" s="304"/>
      <c r="E74" s="304"/>
      <c r="F74" s="16"/>
      <c r="G74" s="57"/>
      <c r="H74" s="134"/>
      <c r="I74" s="105"/>
    </row>
    <row r="75" spans="1:9" ht="12.75">
      <c r="A75" s="65">
        <v>472800</v>
      </c>
      <c r="B75" s="66" t="s">
        <v>72</v>
      </c>
      <c r="C75" s="67">
        <v>0</v>
      </c>
      <c r="D75" s="304"/>
      <c r="E75" s="304"/>
      <c r="F75" s="16"/>
      <c r="G75" s="57"/>
      <c r="H75" s="134"/>
      <c r="I75" s="105"/>
    </row>
    <row r="76" spans="1:9" ht="12.75">
      <c r="A76" s="65">
        <v>472900</v>
      </c>
      <c r="B76" s="66" t="s">
        <v>73</v>
      </c>
      <c r="C76" s="67">
        <v>0</v>
      </c>
      <c r="D76" s="304"/>
      <c r="E76" s="304"/>
      <c r="F76" s="16"/>
      <c r="G76" s="57"/>
      <c r="H76" s="134"/>
      <c r="I76" s="105"/>
    </row>
    <row r="77" spans="1:9" ht="12.75">
      <c r="A77" s="80">
        <v>481000</v>
      </c>
      <c r="B77" s="81" t="s">
        <v>177</v>
      </c>
      <c r="C77" s="60">
        <f>C78</f>
        <v>0</v>
      </c>
      <c r="D77" s="306"/>
      <c r="E77" s="306"/>
      <c r="F77" s="238"/>
      <c r="G77" s="134"/>
      <c r="H77" s="134"/>
      <c r="I77" s="308"/>
    </row>
    <row r="78" spans="1:9" ht="12.75">
      <c r="A78" s="84">
        <v>481900</v>
      </c>
      <c r="B78" s="85" t="s">
        <v>178</v>
      </c>
      <c r="C78" s="67">
        <v>0</v>
      </c>
      <c r="D78" s="304"/>
      <c r="E78" s="304"/>
      <c r="F78" s="16"/>
      <c r="G78" s="57"/>
      <c r="H78" s="134"/>
      <c r="I78" s="105"/>
    </row>
    <row r="79" spans="1:9" ht="25.5">
      <c r="A79" s="58">
        <v>482000</v>
      </c>
      <c r="B79" s="78" t="s">
        <v>76</v>
      </c>
      <c r="C79" s="86">
        <v>0</v>
      </c>
      <c r="D79" s="325"/>
      <c r="E79" s="325"/>
      <c r="F79" s="71"/>
      <c r="G79" s="134"/>
      <c r="H79" s="134"/>
      <c r="I79" s="308"/>
    </row>
    <row r="80" spans="1:9" ht="12.75">
      <c r="A80" s="65">
        <v>482100</v>
      </c>
      <c r="B80" s="66" t="s">
        <v>77</v>
      </c>
      <c r="C80" s="67">
        <v>0</v>
      </c>
      <c r="D80" s="304"/>
      <c r="E80" s="304"/>
      <c r="F80" s="16"/>
      <c r="G80" s="57"/>
      <c r="H80" s="134"/>
      <c r="I80" s="105"/>
    </row>
    <row r="81" spans="1:9" ht="12.75">
      <c r="A81" s="65">
        <v>482200</v>
      </c>
      <c r="B81" s="66" t="s">
        <v>78</v>
      </c>
      <c r="C81" s="67">
        <v>0</v>
      </c>
      <c r="D81" s="304"/>
      <c r="E81" s="304"/>
      <c r="F81" s="16"/>
      <c r="G81" s="57"/>
      <c r="H81" s="134"/>
      <c r="I81" s="105"/>
    </row>
    <row r="82" spans="1:9" ht="12.75">
      <c r="A82" s="65">
        <v>482300</v>
      </c>
      <c r="B82" s="66" t="s">
        <v>79</v>
      </c>
      <c r="C82" s="67">
        <v>0</v>
      </c>
      <c r="D82" s="304"/>
      <c r="E82" s="304"/>
      <c r="F82" s="16"/>
      <c r="G82" s="57"/>
      <c r="H82" s="134"/>
      <c r="I82" s="105"/>
    </row>
    <row r="83" spans="1:9" ht="12.75">
      <c r="A83" s="65">
        <v>482400</v>
      </c>
      <c r="B83" s="74" t="s">
        <v>80</v>
      </c>
      <c r="C83" s="67">
        <v>0</v>
      </c>
      <c r="D83" s="304"/>
      <c r="E83" s="304"/>
      <c r="F83" s="16"/>
      <c r="G83" s="57"/>
      <c r="H83" s="134"/>
      <c r="I83" s="105"/>
    </row>
    <row r="84" spans="1:9" ht="12.75">
      <c r="A84" s="80">
        <v>483000</v>
      </c>
      <c r="B84" s="81" t="s">
        <v>81</v>
      </c>
      <c r="C84" s="86">
        <v>0</v>
      </c>
      <c r="D84" s="30"/>
      <c r="E84" s="30"/>
      <c r="F84" s="87"/>
      <c r="G84" s="88"/>
      <c r="H84" s="134"/>
      <c r="I84" s="326"/>
    </row>
    <row r="85" spans="1:9" ht="12.75">
      <c r="A85" s="65">
        <v>483100</v>
      </c>
      <c r="B85" s="89" t="s">
        <v>81</v>
      </c>
      <c r="C85" s="67">
        <v>0</v>
      </c>
      <c r="D85" s="13"/>
      <c r="E85" s="13"/>
      <c r="F85" s="233"/>
      <c r="G85" s="211"/>
      <c r="H85" s="134"/>
      <c r="I85" s="307"/>
    </row>
    <row r="86" spans="1:9" ht="12.75">
      <c r="A86" s="80">
        <v>499000</v>
      </c>
      <c r="B86" s="81" t="s">
        <v>82</v>
      </c>
      <c r="C86" s="60">
        <f>C87</f>
        <v>0</v>
      </c>
      <c r="D86" s="306"/>
      <c r="E86" s="306"/>
      <c r="F86" s="238"/>
      <c r="G86" s="134"/>
      <c r="H86" s="134"/>
      <c r="I86" s="308"/>
    </row>
    <row r="87" spans="1:9" ht="12.75">
      <c r="A87" s="84">
        <v>499100</v>
      </c>
      <c r="B87" s="85" t="s">
        <v>82</v>
      </c>
      <c r="C87" s="67">
        <v>0</v>
      </c>
      <c r="D87" s="304"/>
      <c r="E87" s="304"/>
      <c r="F87" s="16"/>
      <c r="G87" s="57"/>
      <c r="H87" s="134"/>
      <c r="I87" s="105"/>
    </row>
    <row r="88" spans="1:9" ht="12.75">
      <c r="A88" s="58">
        <v>511000</v>
      </c>
      <c r="B88" s="59" t="s">
        <v>83</v>
      </c>
      <c r="C88" s="60">
        <f>SUM(C89:C92)</f>
        <v>0</v>
      </c>
      <c r="D88" s="306"/>
      <c r="E88" s="306"/>
      <c r="F88" s="238"/>
      <c r="G88" s="134"/>
      <c r="H88" s="134"/>
      <c r="I88" s="308"/>
    </row>
    <row r="89" spans="1:9" ht="12.75">
      <c r="A89" s="65">
        <v>511100</v>
      </c>
      <c r="B89" s="66" t="s">
        <v>84</v>
      </c>
      <c r="C89" s="67">
        <v>0</v>
      </c>
      <c r="D89" s="304"/>
      <c r="E89" s="304"/>
      <c r="F89" s="16"/>
      <c r="G89" s="57"/>
      <c r="H89" s="134"/>
      <c r="I89" s="105"/>
    </row>
    <row r="90" spans="1:9" ht="12.75">
      <c r="A90" s="65">
        <v>511200</v>
      </c>
      <c r="B90" s="66" t="s">
        <v>85</v>
      </c>
      <c r="C90" s="67">
        <v>0</v>
      </c>
      <c r="D90" s="304"/>
      <c r="E90" s="316"/>
      <c r="F90" s="16"/>
      <c r="G90" s="57"/>
      <c r="H90" s="134"/>
      <c r="I90" s="105"/>
    </row>
    <row r="91" spans="1:9" ht="12.75">
      <c r="A91" s="65">
        <v>511300</v>
      </c>
      <c r="B91" s="66" t="s">
        <v>86</v>
      </c>
      <c r="C91" s="67">
        <v>0</v>
      </c>
      <c r="D91" s="304"/>
      <c r="E91" s="304"/>
      <c r="F91" s="16"/>
      <c r="G91" s="57"/>
      <c r="H91" s="134"/>
      <c r="I91" s="105"/>
    </row>
    <row r="92" spans="1:9" ht="12.75">
      <c r="A92" s="65">
        <v>511400</v>
      </c>
      <c r="B92" s="66" t="s">
        <v>87</v>
      </c>
      <c r="C92" s="67">
        <v>0</v>
      </c>
      <c r="D92" s="304"/>
      <c r="E92" s="304"/>
      <c r="F92" s="69"/>
      <c r="G92" s="57"/>
      <c r="H92" s="134"/>
      <c r="I92" s="105"/>
    </row>
    <row r="93" spans="1:9" ht="12.75">
      <c r="A93" s="58">
        <v>512000</v>
      </c>
      <c r="B93" s="59" t="s">
        <v>88</v>
      </c>
      <c r="C93" s="60">
        <f>SUM(C94:C102)</f>
        <v>0</v>
      </c>
      <c r="D93" s="306"/>
      <c r="E93" s="306"/>
      <c r="F93" s="238"/>
      <c r="G93" s="134"/>
      <c r="H93" s="134"/>
      <c r="I93" s="308"/>
    </row>
    <row r="94" spans="1:9" ht="12.75">
      <c r="A94" s="65">
        <v>512100</v>
      </c>
      <c r="B94" s="66" t="s">
        <v>89</v>
      </c>
      <c r="C94" s="67">
        <v>0</v>
      </c>
      <c r="D94" s="304"/>
      <c r="E94" s="304"/>
      <c r="F94" s="16"/>
      <c r="G94" s="57"/>
      <c r="H94" s="134"/>
      <c r="I94" s="105"/>
    </row>
    <row r="95" spans="1:9" ht="12.75">
      <c r="A95" s="65">
        <v>512200</v>
      </c>
      <c r="B95" s="66" t="s">
        <v>90</v>
      </c>
      <c r="C95" s="67">
        <v>0</v>
      </c>
      <c r="D95" s="304"/>
      <c r="E95" s="316"/>
      <c r="F95" s="16"/>
      <c r="G95" s="57"/>
      <c r="H95" s="134"/>
      <c r="I95" s="105"/>
    </row>
    <row r="96" spans="1:9" ht="12.75">
      <c r="A96" s="65">
        <v>512300</v>
      </c>
      <c r="B96" s="66" t="s">
        <v>91</v>
      </c>
      <c r="C96" s="67">
        <v>0</v>
      </c>
      <c r="D96" s="304"/>
      <c r="E96" s="304"/>
      <c r="F96" s="16"/>
      <c r="G96" s="57"/>
      <c r="H96" s="134"/>
      <c r="I96" s="105"/>
    </row>
    <row r="97" spans="1:9" ht="12.75">
      <c r="A97" s="65">
        <v>512400</v>
      </c>
      <c r="B97" s="66" t="s">
        <v>92</v>
      </c>
      <c r="C97" s="67">
        <v>0</v>
      </c>
      <c r="D97" s="304"/>
      <c r="E97" s="304"/>
      <c r="F97" s="16"/>
      <c r="G97" s="57"/>
      <c r="H97" s="134"/>
      <c r="I97" s="105"/>
    </row>
    <row r="98" spans="1:9" ht="12.75">
      <c r="A98" s="65">
        <v>512500</v>
      </c>
      <c r="B98" s="66" t="s">
        <v>93</v>
      </c>
      <c r="C98" s="67">
        <v>0</v>
      </c>
      <c r="D98" s="304"/>
      <c r="E98" s="304"/>
      <c r="F98" s="16"/>
      <c r="G98" s="57"/>
      <c r="H98" s="134"/>
      <c r="I98" s="105"/>
    </row>
    <row r="99" spans="1:9" ht="12.75">
      <c r="A99" s="65">
        <v>512600</v>
      </c>
      <c r="B99" s="66" t="s">
        <v>94</v>
      </c>
      <c r="C99" s="67">
        <v>0</v>
      </c>
      <c r="D99" s="304"/>
      <c r="E99" s="304"/>
      <c r="F99" s="16"/>
      <c r="G99" s="57"/>
      <c r="H99" s="134"/>
      <c r="I99" s="105"/>
    </row>
    <row r="100" spans="1:9" ht="12.75">
      <c r="A100" s="65">
        <v>512700</v>
      </c>
      <c r="B100" s="66" t="s">
        <v>95</v>
      </c>
      <c r="C100" s="67">
        <v>0</v>
      </c>
      <c r="D100" s="304"/>
      <c r="E100" s="304"/>
      <c r="F100" s="16"/>
      <c r="G100" s="57"/>
      <c r="H100" s="134"/>
      <c r="I100" s="105"/>
    </row>
    <row r="101" spans="1:9" ht="12.75">
      <c r="A101" s="65">
        <v>512800</v>
      </c>
      <c r="B101" s="66" t="s">
        <v>96</v>
      </c>
      <c r="C101" s="67">
        <v>0</v>
      </c>
      <c r="D101" s="304"/>
      <c r="E101" s="304"/>
      <c r="F101" s="16"/>
      <c r="G101" s="57"/>
      <c r="H101" s="134"/>
      <c r="I101" s="105"/>
    </row>
    <row r="102" spans="1:9" ht="15" customHeight="1">
      <c r="A102" s="65">
        <v>512900</v>
      </c>
      <c r="B102" s="74" t="s">
        <v>112</v>
      </c>
      <c r="C102" s="67">
        <v>0</v>
      </c>
      <c r="D102" s="304"/>
      <c r="E102" s="304"/>
      <c r="F102" s="16"/>
      <c r="G102" s="57"/>
      <c r="H102" s="134"/>
      <c r="I102" s="105"/>
    </row>
    <row r="103" spans="1:9" ht="15" customHeight="1">
      <c r="A103" s="58">
        <v>515000</v>
      </c>
      <c r="B103" s="59" t="s">
        <v>98</v>
      </c>
      <c r="C103" s="60">
        <f>C104</f>
        <v>0</v>
      </c>
      <c r="D103" s="325"/>
      <c r="E103" s="325"/>
      <c r="F103" s="71"/>
      <c r="G103" s="134"/>
      <c r="H103" s="134"/>
      <c r="I103" s="308"/>
    </row>
    <row r="104" spans="1:9" ht="15" customHeight="1">
      <c r="A104" s="65">
        <v>515100</v>
      </c>
      <c r="B104" s="66" t="s">
        <v>98</v>
      </c>
      <c r="C104" s="67">
        <v>0</v>
      </c>
      <c r="D104" s="304"/>
      <c r="E104" s="304"/>
      <c r="F104" s="16"/>
      <c r="G104" s="57"/>
      <c r="H104" s="134"/>
      <c r="I104" s="105"/>
    </row>
    <row r="105" spans="1:9" ht="15" customHeight="1">
      <c r="A105" s="96">
        <v>541000</v>
      </c>
      <c r="B105" s="97" t="s">
        <v>99</v>
      </c>
      <c r="C105" s="60">
        <f>C106</f>
        <v>0</v>
      </c>
      <c r="D105" s="325"/>
      <c r="E105" s="325"/>
      <c r="F105" s="71"/>
      <c r="G105" s="134"/>
      <c r="H105" s="134"/>
      <c r="I105" s="308"/>
    </row>
    <row r="106" spans="1:9" ht="15" customHeight="1">
      <c r="A106" s="102">
        <v>541100</v>
      </c>
      <c r="B106" s="103" t="s">
        <v>99</v>
      </c>
      <c r="C106" s="309">
        <v>0</v>
      </c>
      <c r="D106" s="304"/>
      <c r="E106" s="304"/>
      <c r="F106" s="16"/>
      <c r="G106" s="57"/>
      <c r="H106" s="134"/>
      <c r="I106" s="105"/>
    </row>
    <row r="107" spans="1:9" ht="15" customHeight="1">
      <c r="A107" s="96">
        <v>543000</v>
      </c>
      <c r="B107" s="97" t="s">
        <v>100</v>
      </c>
      <c r="C107" s="60">
        <f>C108</f>
        <v>0</v>
      </c>
      <c r="D107" s="325"/>
      <c r="E107" s="325"/>
      <c r="F107" s="71"/>
      <c r="G107" s="134"/>
      <c r="H107" s="134"/>
      <c r="I107" s="308"/>
    </row>
    <row r="108" spans="1:9" ht="15" customHeight="1">
      <c r="A108" s="65">
        <v>543100</v>
      </c>
      <c r="B108" s="66" t="s">
        <v>101</v>
      </c>
      <c r="C108" s="67">
        <v>0</v>
      </c>
      <c r="D108" s="304"/>
      <c r="E108" s="304"/>
      <c r="F108" s="16"/>
      <c r="G108" s="57"/>
      <c r="H108" s="134"/>
      <c r="I108" s="105"/>
    </row>
    <row r="109" spans="1:9" ht="26.25" customHeight="1">
      <c r="A109" s="377" t="s">
        <v>102</v>
      </c>
      <c r="B109" s="377"/>
      <c r="C109" s="60">
        <f>C64+C34+C17+C6+C4+C10</f>
        <v>9585612</v>
      </c>
      <c r="D109" s="306"/>
      <c r="E109" s="306"/>
      <c r="F109" s="238"/>
      <c r="G109" s="134"/>
      <c r="H109" s="134"/>
      <c r="I109" s="308"/>
    </row>
    <row r="110" spans="1:10" ht="15.75" customHeight="1">
      <c r="A110" s="106"/>
      <c r="B110" s="52"/>
      <c r="C110" s="52"/>
      <c r="J110" s="17"/>
    </row>
    <row r="111" spans="1:4" ht="17.25" customHeight="1">
      <c r="A111" s="12"/>
      <c r="B111" s="109" t="s">
        <v>113</v>
      </c>
      <c r="C111" s="13"/>
      <c r="D111" s="327"/>
    </row>
    <row r="112" spans="1:3" ht="15" customHeight="1">
      <c r="A112" s="110" t="s">
        <v>114</v>
      </c>
      <c r="B112" s="66" t="s">
        <v>115</v>
      </c>
      <c r="C112" s="67">
        <f>C109</f>
        <v>9585612</v>
      </c>
    </row>
    <row r="113" spans="1:18" s="52" customFormat="1" ht="22.5" customHeight="1">
      <c r="A113" s="371" t="s">
        <v>102</v>
      </c>
      <c r="B113" s="371"/>
      <c r="C113" s="60">
        <f>SUM(C112:C112)</f>
        <v>9585612</v>
      </c>
      <c r="D113" s="295"/>
      <c r="E113" s="295"/>
      <c r="G113"/>
      <c r="K113"/>
      <c r="L113"/>
      <c r="M113"/>
      <c r="N113"/>
      <c r="O113"/>
      <c r="P113"/>
      <c r="Q113"/>
      <c r="R113"/>
    </row>
    <row r="114" spans="7:18" ht="12.75">
      <c r="G114" s="52"/>
      <c r="K114" s="52"/>
      <c r="P114" s="52"/>
      <c r="Q114" s="52"/>
      <c r="R114" s="52"/>
    </row>
    <row r="115" spans="1:15" ht="12.75">
      <c r="A115" s="380"/>
      <c r="B115" s="380"/>
      <c r="L115" s="52"/>
      <c r="M115" s="52"/>
      <c r="N115" s="52"/>
      <c r="O115" s="52"/>
    </row>
    <row r="116" ht="12.75">
      <c r="A116" s="369" t="s">
        <v>192</v>
      </c>
    </row>
    <row r="117" spans="1:2" ht="12.75">
      <c r="A117" s="328"/>
      <c r="B117" s="328"/>
    </row>
    <row r="118" spans="1:3" ht="12.75">
      <c r="A118" s="328"/>
      <c r="B118" s="389" t="s">
        <v>159</v>
      </c>
      <c r="C118" s="389"/>
    </row>
    <row r="119" spans="1:3" ht="12.75">
      <c r="A119" s="328"/>
      <c r="B119" s="389" t="s">
        <v>160</v>
      </c>
      <c r="C119" s="389"/>
    </row>
    <row r="120" spans="2:9" ht="12.75">
      <c r="B120" s="329"/>
      <c r="C120" s="119"/>
      <c r="I120" s="359"/>
    </row>
    <row r="121" spans="2:5" ht="12.75">
      <c r="B121" s="389" t="s">
        <v>190</v>
      </c>
      <c r="C121" s="389"/>
      <c r="E121" s="295" t="s">
        <v>161</v>
      </c>
    </row>
  </sheetData>
  <sheetProtection selectLockedCells="1" selectUnlockedCells="1"/>
  <mergeCells count="7">
    <mergeCell ref="B121:C121"/>
    <mergeCell ref="A1:C1"/>
    <mergeCell ref="A109:B109"/>
    <mergeCell ref="A113:B113"/>
    <mergeCell ref="A115:B115"/>
    <mergeCell ref="B118:C118"/>
    <mergeCell ref="B119:C119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portrait" paperSize="9" r:id="rId3"/>
  <rowBreaks count="2" manualBreakCount="2">
    <brk id="42" max="255" man="1"/>
    <brk id="92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121"/>
  <sheetViews>
    <sheetView view="pageBreakPreview" zoomScaleSheetLayoutView="100" zoomScalePageLayoutView="0" workbookViewId="0" topLeftCell="A1">
      <selection activeCell="B125" sqref="B125"/>
    </sheetView>
  </sheetViews>
  <sheetFormatPr defaultColWidth="9.140625" defaultRowHeight="12.75"/>
  <cols>
    <col min="1" max="1" width="13.57421875" style="0" customWidth="1"/>
    <col min="2" max="2" width="53.28125" style="0" customWidth="1"/>
    <col min="3" max="3" width="18.140625" style="0" customWidth="1"/>
    <col min="4" max="4" width="11.140625" style="0" customWidth="1"/>
    <col min="5" max="5" width="10.28125" style="0" customWidth="1"/>
    <col min="6" max="6" width="8.00390625" style="0" customWidth="1"/>
    <col min="7" max="7" width="12.28125" style="0" customWidth="1"/>
    <col min="8" max="8" width="13.421875" style="0" customWidth="1"/>
    <col min="9" max="9" width="15.140625" style="0" customWidth="1"/>
    <col min="10" max="10" width="13.00390625" style="0" customWidth="1"/>
    <col min="11" max="11" width="8.57421875" style="0" customWidth="1"/>
    <col min="12" max="12" width="12.00390625" style="0" customWidth="1"/>
    <col min="13" max="13" width="14.8515625" style="0" customWidth="1"/>
    <col min="14" max="14" width="22.00390625" style="0" customWidth="1"/>
    <col min="15" max="15" width="19.57421875" style="0" customWidth="1"/>
    <col min="16" max="16" width="15.57421875" style="0" customWidth="1"/>
    <col min="20" max="20" width="11.7109375" style="0" customWidth="1"/>
    <col min="21" max="21" width="10.140625" style="0" customWidth="1"/>
    <col min="22" max="22" width="11.28125" style="0" customWidth="1"/>
    <col min="23" max="23" width="11.7109375" style="0" customWidth="1"/>
  </cols>
  <sheetData>
    <row r="1" spans="1:5" s="53" customFormat="1" ht="50.25" customHeight="1">
      <c r="A1" s="388" t="s">
        <v>197</v>
      </c>
      <c r="B1" s="388"/>
      <c r="C1" s="388"/>
      <c r="D1" s="330"/>
      <c r="E1" s="330"/>
    </row>
    <row r="2" spans="1:8" ht="35.25" customHeight="1">
      <c r="A2" s="123" t="s">
        <v>0</v>
      </c>
      <c r="B2" s="123" t="s">
        <v>1</v>
      </c>
      <c r="C2" s="124" t="s">
        <v>124</v>
      </c>
      <c r="D2" s="331"/>
      <c r="E2" s="332"/>
      <c r="F2" s="3"/>
      <c r="G2" s="4"/>
      <c r="H2" s="194"/>
    </row>
    <row r="3" spans="1:11" ht="14.25" customHeight="1">
      <c r="A3" s="109">
        <v>1</v>
      </c>
      <c r="B3" s="109">
        <v>2</v>
      </c>
      <c r="C3" s="109">
        <v>3</v>
      </c>
      <c r="D3" s="226"/>
      <c r="E3" s="226"/>
      <c r="F3" s="165"/>
      <c r="G3" s="333"/>
      <c r="H3" s="165"/>
      <c r="K3" s="37"/>
    </row>
    <row r="4" spans="1:8" ht="12.75">
      <c r="A4" s="58">
        <v>411000</v>
      </c>
      <c r="B4" s="59" t="s">
        <v>3</v>
      </c>
      <c r="C4" s="98">
        <f>D4+E4</f>
        <v>0</v>
      </c>
      <c r="D4" s="131"/>
      <c r="E4" s="131"/>
      <c r="F4" s="87"/>
      <c r="G4" s="88"/>
      <c r="H4" s="88"/>
    </row>
    <row r="5" spans="1:9" ht="12.75">
      <c r="A5" s="65">
        <v>411100</v>
      </c>
      <c r="B5" s="66" t="s">
        <v>3</v>
      </c>
      <c r="C5" s="177">
        <f aca="true" t="shared" si="0" ref="C5:C68">D5+E5</f>
        <v>0</v>
      </c>
      <c r="D5" s="334"/>
      <c r="E5" s="182"/>
      <c r="F5" s="335"/>
      <c r="G5" s="336"/>
      <c r="H5" s="336"/>
      <c r="I5" s="37"/>
    </row>
    <row r="6" spans="1:8" ht="12.75">
      <c r="A6" s="58">
        <v>412000</v>
      </c>
      <c r="B6" s="59" t="s">
        <v>4</v>
      </c>
      <c r="C6" s="60">
        <f t="shared" si="0"/>
        <v>0</v>
      </c>
      <c r="D6" s="131"/>
      <c r="E6" s="131"/>
      <c r="F6" s="87"/>
      <c r="G6" s="88"/>
      <c r="H6" s="88"/>
    </row>
    <row r="7" spans="1:9" ht="12.75">
      <c r="A7" s="65">
        <v>412100</v>
      </c>
      <c r="B7" s="66" t="s">
        <v>5</v>
      </c>
      <c r="C7" s="177">
        <f t="shared" si="0"/>
        <v>0</v>
      </c>
      <c r="D7" s="142"/>
      <c r="E7" s="136"/>
      <c r="F7" s="335"/>
      <c r="G7" s="211"/>
      <c r="H7" s="88"/>
      <c r="I7" s="37"/>
    </row>
    <row r="8" spans="1:8" ht="12.75">
      <c r="A8" s="65">
        <v>412200</v>
      </c>
      <c r="B8" s="66" t="s">
        <v>6</v>
      </c>
      <c r="C8" s="177">
        <f t="shared" si="0"/>
        <v>0</v>
      </c>
      <c r="D8" s="136"/>
      <c r="E8" s="136"/>
      <c r="F8" s="233"/>
      <c r="G8" s="211"/>
      <c r="H8" s="88"/>
    </row>
    <row r="9" spans="1:8" ht="12.75">
      <c r="A9" s="65">
        <v>412300</v>
      </c>
      <c r="B9" s="66" t="s">
        <v>7</v>
      </c>
      <c r="C9" s="177">
        <f t="shared" si="0"/>
        <v>0</v>
      </c>
      <c r="D9" s="136"/>
      <c r="E9" s="136"/>
      <c r="F9" s="233"/>
      <c r="G9" s="211"/>
      <c r="H9" s="88"/>
    </row>
    <row r="10" spans="1:8" ht="12.75">
      <c r="A10" s="58">
        <v>413000</v>
      </c>
      <c r="B10" s="59" t="s">
        <v>8</v>
      </c>
      <c r="C10" s="60">
        <f t="shared" si="0"/>
        <v>0</v>
      </c>
      <c r="D10" s="131"/>
      <c r="E10" s="131"/>
      <c r="F10" s="87"/>
      <c r="G10" s="88"/>
      <c r="H10" s="88"/>
    </row>
    <row r="11" spans="1:8" ht="12.75">
      <c r="A11" s="65">
        <v>413100</v>
      </c>
      <c r="B11" s="66" t="s">
        <v>8</v>
      </c>
      <c r="C11" s="177">
        <f t="shared" si="0"/>
        <v>0</v>
      </c>
      <c r="D11" s="136"/>
      <c r="E11" s="136"/>
      <c r="F11" s="233"/>
      <c r="G11" s="211"/>
      <c r="H11" s="88"/>
    </row>
    <row r="12" spans="1:8" ht="12.75">
      <c r="A12" s="58">
        <v>414000</v>
      </c>
      <c r="B12" s="59" t="s">
        <v>10</v>
      </c>
      <c r="C12" s="60">
        <f t="shared" si="0"/>
        <v>0</v>
      </c>
      <c r="D12" s="131"/>
      <c r="E12" s="131"/>
      <c r="F12" s="87"/>
      <c r="G12" s="88"/>
      <c r="H12" s="88"/>
    </row>
    <row r="13" spans="1:12" ht="12.75">
      <c r="A13" s="65">
        <v>414100</v>
      </c>
      <c r="B13" s="74" t="s">
        <v>153</v>
      </c>
      <c r="C13" s="177">
        <f t="shared" si="0"/>
        <v>0</v>
      </c>
      <c r="D13" s="136"/>
      <c r="E13" s="136"/>
      <c r="F13" s="233"/>
      <c r="G13" s="211"/>
      <c r="H13" s="88"/>
      <c r="L13" s="43"/>
    </row>
    <row r="14" spans="1:8" ht="12.75">
      <c r="A14" s="65">
        <v>414200</v>
      </c>
      <c r="B14" s="66" t="s">
        <v>12</v>
      </c>
      <c r="C14" s="177">
        <f t="shared" si="0"/>
        <v>0</v>
      </c>
      <c r="D14" s="136"/>
      <c r="E14" s="136"/>
      <c r="F14" s="233"/>
      <c r="G14" s="211"/>
      <c r="H14" s="88"/>
    </row>
    <row r="15" spans="1:8" ht="12.75">
      <c r="A15" s="65">
        <v>414300</v>
      </c>
      <c r="B15" s="66" t="s">
        <v>13</v>
      </c>
      <c r="C15" s="177">
        <f t="shared" si="0"/>
        <v>0</v>
      </c>
      <c r="D15" s="136"/>
      <c r="E15" s="136"/>
      <c r="F15" s="233"/>
      <c r="G15" s="211"/>
      <c r="H15" s="88"/>
    </row>
    <row r="16" spans="1:8" ht="12.75" customHeight="1">
      <c r="A16" s="65">
        <v>414400</v>
      </c>
      <c r="B16" s="74" t="s">
        <v>109</v>
      </c>
      <c r="C16" s="177">
        <f t="shared" si="0"/>
        <v>0</v>
      </c>
      <c r="D16" s="136"/>
      <c r="E16" s="136"/>
      <c r="F16" s="233"/>
      <c r="G16" s="211"/>
      <c r="H16" s="88"/>
    </row>
    <row r="17" spans="1:15" ht="30" customHeight="1">
      <c r="A17" s="58">
        <v>415000</v>
      </c>
      <c r="B17" s="59" t="s">
        <v>15</v>
      </c>
      <c r="C17" s="60">
        <f t="shared" si="0"/>
        <v>0</v>
      </c>
      <c r="D17" s="131"/>
      <c r="E17" s="131"/>
      <c r="F17" s="87"/>
      <c r="G17" s="88"/>
      <c r="H17" s="88"/>
      <c r="J17" s="165"/>
      <c r="K17" s="85"/>
      <c r="L17" s="57"/>
      <c r="M17" s="165"/>
      <c r="N17" s="85"/>
      <c r="O17" s="57"/>
    </row>
    <row r="18" spans="1:15" ht="18" customHeight="1">
      <c r="A18" s="65">
        <v>415100</v>
      </c>
      <c r="B18" s="66" t="s">
        <v>15</v>
      </c>
      <c r="C18" s="177">
        <f t="shared" si="0"/>
        <v>0</v>
      </c>
      <c r="D18" s="136"/>
      <c r="E18" s="136"/>
      <c r="F18" s="233"/>
      <c r="G18" s="211"/>
      <c r="H18" s="88"/>
      <c r="J18" s="165"/>
      <c r="K18" s="337"/>
      <c r="L18" s="338"/>
      <c r="M18" s="337"/>
      <c r="N18" s="85"/>
      <c r="O18" s="57"/>
    </row>
    <row r="19" spans="1:15" ht="24" customHeight="1">
      <c r="A19" s="58">
        <v>416000</v>
      </c>
      <c r="B19" s="59" t="s">
        <v>17</v>
      </c>
      <c r="C19" s="60">
        <f t="shared" si="0"/>
        <v>0</v>
      </c>
      <c r="D19" s="131"/>
      <c r="E19" s="131"/>
      <c r="F19" s="339"/>
      <c r="G19" s="88"/>
      <c r="H19" s="88"/>
      <c r="J19" s="165"/>
      <c r="K19" s="337"/>
      <c r="L19" s="338"/>
      <c r="M19" s="337"/>
      <c r="N19" s="85"/>
      <c r="O19" s="57"/>
    </row>
    <row r="20" spans="1:15" ht="12.75">
      <c r="A20" s="65">
        <v>416100</v>
      </c>
      <c r="B20" s="66" t="s">
        <v>17</v>
      </c>
      <c r="C20" s="177">
        <f t="shared" si="0"/>
        <v>0</v>
      </c>
      <c r="D20" s="136"/>
      <c r="E20" s="136"/>
      <c r="F20" s="335"/>
      <c r="G20" s="211"/>
      <c r="H20" s="88"/>
      <c r="J20" s="165"/>
      <c r="K20" s="337"/>
      <c r="L20" s="338"/>
      <c r="M20" s="337"/>
      <c r="N20" s="85"/>
      <c r="O20" s="57"/>
    </row>
    <row r="21" spans="1:15" ht="24.75" customHeight="1">
      <c r="A21" s="58">
        <v>421000</v>
      </c>
      <c r="B21" s="59" t="s">
        <v>18</v>
      </c>
      <c r="C21" s="60">
        <f t="shared" si="0"/>
        <v>0</v>
      </c>
      <c r="D21" s="131"/>
      <c r="E21" s="131"/>
      <c r="F21" s="87"/>
      <c r="G21" s="88"/>
      <c r="H21" s="88"/>
      <c r="J21" s="165"/>
      <c r="K21" s="337"/>
      <c r="L21" s="338"/>
      <c r="M21" s="337"/>
      <c r="N21" s="85"/>
      <c r="O21" s="57"/>
    </row>
    <row r="22" spans="1:15" ht="12.75">
      <c r="A22" s="65">
        <v>421100</v>
      </c>
      <c r="B22" s="66" t="s">
        <v>19</v>
      </c>
      <c r="C22" s="177">
        <f t="shared" si="0"/>
        <v>0</v>
      </c>
      <c r="D22" s="136"/>
      <c r="E22" s="136"/>
      <c r="F22" s="233"/>
      <c r="G22" s="211"/>
      <c r="H22" s="88"/>
      <c r="J22" s="165"/>
      <c r="K22" s="337"/>
      <c r="L22" s="338"/>
      <c r="M22" s="337"/>
      <c r="N22" s="320"/>
      <c r="O22" s="57"/>
    </row>
    <row r="23" spans="1:15" ht="12.75">
      <c r="A23" s="65">
        <v>421200</v>
      </c>
      <c r="B23" s="66" t="s">
        <v>20</v>
      </c>
      <c r="C23" s="177">
        <f t="shared" si="0"/>
        <v>0</v>
      </c>
      <c r="D23" s="136"/>
      <c r="E23" s="136"/>
      <c r="F23" s="233"/>
      <c r="G23" s="211"/>
      <c r="H23" s="88"/>
      <c r="J23" s="165"/>
      <c r="K23" s="337"/>
      <c r="L23" s="338"/>
      <c r="M23" s="337"/>
      <c r="N23" s="320"/>
      <c r="O23" s="57"/>
    </row>
    <row r="24" spans="1:15" ht="12.75">
      <c r="A24" s="65">
        <v>421300</v>
      </c>
      <c r="B24" s="66" t="s">
        <v>21</v>
      </c>
      <c r="C24" s="177">
        <f t="shared" si="0"/>
        <v>0</v>
      </c>
      <c r="D24" s="136"/>
      <c r="E24" s="136"/>
      <c r="F24" s="233"/>
      <c r="G24" s="211"/>
      <c r="H24" s="88"/>
      <c r="J24" s="165"/>
      <c r="K24" s="337"/>
      <c r="L24" s="338"/>
      <c r="M24" s="337"/>
      <c r="N24" s="320"/>
      <c r="O24" s="57"/>
    </row>
    <row r="25" spans="1:23" ht="12.75">
      <c r="A25" s="65">
        <v>421400</v>
      </c>
      <c r="B25" s="66" t="s">
        <v>22</v>
      </c>
      <c r="C25" s="177">
        <f t="shared" si="0"/>
        <v>0</v>
      </c>
      <c r="D25" s="136"/>
      <c r="E25" s="136"/>
      <c r="F25" s="233"/>
      <c r="G25" s="211"/>
      <c r="H25" s="88"/>
      <c r="J25" s="165"/>
      <c r="K25" s="337"/>
      <c r="L25" s="338"/>
      <c r="M25" s="337"/>
      <c r="N25" s="320"/>
      <c r="O25" s="57"/>
      <c r="T25" s="119" t="s">
        <v>162</v>
      </c>
      <c r="W25" s="37">
        <v>137088</v>
      </c>
    </row>
    <row r="26" spans="1:23" ht="12.75">
      <c r="A26" s="65">
        <v>421500</v>
      </c>
      <c r="B26" s="66" t="s">
        <v>23</v>
      </c>
      <c r="C26" s="177">
        <f t="shared" si="0"/>
        <v>0</v>
      </c>
      <c r="D26" s="136"/>
      <c r="E26" s="136"/>
      <c r="F26" s="233"/>
      <c r="G26" s="211"/>
      <c r="H26" s="88"/>
      <c r="J26" s="165"/>
      <c r="K26" s="337"/>
      <c r="L26" s="338"/>
      <c r="M26" s="337"/>
      <c r="N26" s="320"/>
      <c r="O26" s="57"/>
      <c r="S26" s="165" t="s">
        <v>163</v>
      </c>
      <c r="T26" s="57">
        <v>137088</v>
      </c>
      <c r="W26" s="37"/>
    </row>
    <row r="27" spans="1:23" ht="12.75">
      <c r="A27" s="65">
        <v>421600</v>
      </c>
      <c r="B27" s="66" t="s">
        <v>24</v>
      </c>
      <c r="C27" s="177">
        <f t="shared" si="0"/>
        <v>0</v>
      </c>
      <c r="D27" s="136"/>
      <c r="E27" s="136"/>
      <c r="F27" s="233"/>
      <c r="G27" s="211"/>
      <c r="H27" s="88"/>
      <c r="J27" s="165"/>
      <c r="K27" s="337"/>
      <c r="L27" s="338"/>
      <c r="M27" s="337"/>
      <c r="N27" s="320"/>
      <c r="O27" s="57"/>
      <c r="S27" s="340">
        <v>0.005</v>
      </c>
      <c r="T27" s="57">
        <f>T26*S27</f>
        <v>685.44</v>
      </c>
      <c r="W27" s="37">
        <v>98444</v>
      </c>
    </row>
    <row r="28" spans="1:23" ht="12.75">
      <c r="A28" s="65"/>
      <c r="B28" s="66"/>
      <c r="C28" s="177">
        <f t="shared" si="0"/>
        <v>0</v>
      </c>
      <c r="D28" s="136"/>
      <c r="E28" s="136"/>
      <c r="F28" s="233"/>
      <c r="G28" s="211"/>
      <c r="H28" s="88"/>
      <c r="J28" s="165"/>
      <c r="K28" s="337"/>
      <c r="L28" s="338"/>
      <c r="M28" s="337"/>
      <c r="N28" s="320"/>
      <c r="O28" s="57"/>
      <c r="S28" s="66" t="s">
        <v>164</v>
      </c>
      <c r="T28" s="310">
        <f>SUBTOTAL(9,T26:T27)</f>
        <v>137773.44</v>
      </c>
      <c r="W28" s="114">
        <f>SUM(W25:W27)</f>
        <v>235532</v>
      </c>
    </row>
    <row r="29" spans="1:23" ht="12.75">
      <c r="A29" s="58">
        <v>422000</v>
      </c>
      <c r="B29" s="59" t="s">
        <v>26</v>
      </c>
      <c r="C29" s="60">
        <f>SUM(C30:C33)</f>
        <v>0</v>
      </c>
      <c r="D29" s="131"/>
      <c r="E29" s="131"/>
      <c r="F29" s="87"/>
      <c r="G29" s="88"/>
      <c r="H29" s="88"/>
      <c r="J29" s="165"/>
      <c r="K29" s="337"/>
      <c r="L29" s="338"/>
      <c r="M29" s="337"/>
      <c r="N29" s="320"/>
      <c r="O29" s="57"/>
      <c r="S29" s="341" t="s">
        <v>165</v>
      </c>
      <c r="T29" s="311">
        <v>137773.44</v>
      </c>
      <c r="W29" s="114"/>
    </row>
    <row r="30" spans="1:20" ht="12.75">
      <c r="A30" s="65">
        <v>422100</v>
      </c>
      <c r="B30" s="66" t="s">
        <v>27</v>
      </c>
      <c r="C30" s="177">
        <v>0</v>
      </c>
      <c r="D30" s="136"/>
      <c r="E30" s="136"/>
      <c r="F30" s="233"/>
      <c r="G30" s="211"/>
      <c r="H30" s="88"/>
      <c r="J30" s="165"/>
      <c r="K30" s="337"/>
      <c r="L30" s="338"/>
      <c r="M30" s="337"/>
      <c r="N30" s="320"/>
      <c r="O30" s="57"/>
      <c r="S30" s="341" t="s">
        <v>166</v>
      </c>
      <c r="T30" s="311">
        <v>137773.44</v>
      </c>
    </row>
    <row r="31" spans="1:20" ht="12.75">
      <c r="A31" s="65">
        <v>422200</v>
      </c>
      <c r="B31" s="66" t="s">
        <v>28</v>
      </c>
      <c r="C31" s="177">
        <f t="shared" si="0"/>
        <v>0</v>
      </c>
      <c r="D31" s="136"/>
      <c r="E31" s="136"/>
      <c r="F31" s="233"/>
      <c r="G31" s="211"/>
      <c r="H31" s="88"/>
      <c r="J31" s="165"/>
      <c r="K31" s="337"/>
      <c r="L31" s="338"/>
      <c r="M31" s="337"/>
      <c r="N31" s="320"/>
      <c r="O31" s="57"/>
      <c r="S31" s="341" t="s">
        <v>167</v>
      </c>
      <c r="T31" s="311">
        <v>137773.44</v>
      </c>
    </row>
    <row r="32" spans="1:20" ht="12.75">
      <c r="A32" s="65">
        <v>422300</v>
      </c>
      <c r="B32" s="66" t="s">
        <v>29</v>
      </c>
      <c r="C32" s="177">
        <v>0</v>
      </c>
      <c r="D32" s="136"/>
      <c r="E32" s="136"/>
      <c r="F32" s="233"/>
      <c r="G32" s="211"/>
      <c r="H32" s="88"/>
      <c r="J32" s="165"/>
      <c r="K32" s="337"/>
      <c r="L32" s="338"/>
      <c r="M32" s="337"/>
      <c r="N32" s="320"/>
      <c r="O32" s="57"/>
      <c r="S32" s="342">
        <v>0.005</v>
      </c>
      <c r="T32" s="312">
        <f>T31*S32</f>
        <v>688.8672</v>
      </c>
    </row>
    <row r="33" spans="1:23" ht="12.75">
      <c r="A33" s="65">
        <v>422900</v>
      </c>
      <c r="B33" s="66" t="s">
        <v>30</v>
      </c>
      <c r="C33" s="177">
        <f t="shared" si="0"/>
        <v>0</v>
      </c>
      <c r="D33" s="136"/>
      <c r="E33" s="136"/>
      <c r="F33" s="233"/>
      <c r="G33" s="211"/>
      <c r="H33" s="88"/>
      <c r="S33" s="342" t="s">
        <v>168</v>
      </c>
      <c r="T33" s="311">
        <f>T31+T32</f>
        <v>138462.3072</v>
      </c>
      <c r="V33" s="314"/>
      <c r="W33" s="310"/>
    </row>
    <row r="34" spans="1:23" ht="12.75">
      <c r="A34" s="58">
        <v>423000</v>
      </c>
      <c r="B34" s="59" t="s">
        <v>31</v>
      </c>
      <c r="C34" s="60">
        <f>C35+C36+C37+C38+C39+C40+C41+C42</f>
        <v>13780000</v>
      </c>
      <c r="D34" s="131"/>
      <c r="E34" s="131"/>
      <c r="F34" s="339"/>
      <c r="G34" s="88"/>
      <c r="H34" s="88"/>
      <c r="S34" s="341" t="s">
        <v>169</v>
      </c>
      <c r="T34" s="311">
        <v>138462.31</v>
      </c>
      <c r="V34" s="165"/>
      <c r="W34" s="310"/>
    </row>
    <row r="35" spans="1:23" ht="12.75">
      <c r="A35" s="65">
        <v>423100</v>
      </c>
      <c r="B35" s="66" t="s">
        <v>32</v>
      </c>
      <c r="C35" s="177">
        <f t="shared" si="0"/>
        <v>0</v>
      </c>
      <c r="D35" s="136"/>
      <c r="E35" s="136"/>
      <c r="F35" s="335"/>
      <c r="G35" s="211"/>
      <c r="H35" s="88"/>
      <c r="S35" s="341" t="s">
        <v>170</v>
      </c>
      <c r="T35" s="311">
        <v>138462.31</v>
      </c>
      <c r="V35" s="165"/>
      <c r="W35" s="310"/>
    </row>
    <row r="36" spans="1:20" ht="12.75">
      <c r="A36" s="65">
        <v>423200</v>
      </c>
      <c r="B36" s="66" t="s">
        <v>33</v>
      </c>
      <c r="C36" s="177">
        <f t="shared" si="0"/>
        <v>0</v>
      </c>
      <c r="D36" s="136"/>
      <c r="E36" s="136"/>
      <c r="F36" s="335"/>
      <c r="G36" s="211"/>
      <c r="H36" s="88"/>
      <c r="S36" s="341" t="s">
        <v>171</v>
      </c>
      <c r="T36" s="311">
        <v>138462.31</v>
      </c>
    </row>
    <row r="37" spans="1:23" ht="12.75">
      <c r="A37" s="65">
        <v>423300</v>
      </c>
      <c r="B37" s="66" t="s">
        <v>34</v>
      </c>
      <c r="C37" s="177">
        <f t="shared" si="0"/>
        <v>0</v>
      </c>
      <c r="D37" s="136"/>
      <c r="E37" s="136"/>
      <c r="F37" s="335"/>
      <c r="G37" s="211"/>
      <c r="H37" s="88"/>
      <c r="S37" s="341" t="s">
        <v>163</v>
      </c>
      <c r="T37" s="311">
        <v>138462.31</v>
      </c>
      <c r="U37" s="312"/>
      <c r="V37" s="341"/>
      <c r="W37" s="312"/>
    </row>
    <row r="38" spans="1:23" ht="12.75">
      <c r="A38" s="65">
        <v>423400</v>
      </c>
      <c r="B38" s="66" t="s">
        <v>35</v>
      </c>
      <c r="C38" s="177">
        <v>0</v>
      </c>
      <c r="D38" s="136"/>
      <c r="E38" s="136"/>
      <c r="F38" s="335"/>
      <c r="G38" s="211"/>
      <c r="H38" s="88"/>
      <c r="S38" s="341" t="s">
        <v>172</v>
      </c>
      <c r="T38" s="311">
        <v>138462.31</v>
      </c>
      <c r="U38" s="343"/>
      <c r="V38" s="312"/>
      <c r="W38" s="312"/>
    </row>
    <row r="39" spans="1:23" ht="12.75">
      <c r="A39" s="65">
        <v>423500</v>
      </c>
      <c r="B39" s="66" t="s">
        <v>36</v>
      </c>
      <c r="C39" s="177">
        <v>11500000</v>
      </c>
      <c r="D39" s="136"/>
      <c r="E39" s="136"/>
      <c r="F39" s="335"/>
      <c r="G39" s="211"/>
      <c r="H39" s="88"/>
      <c r="I39" s="239"/>
      <c r="J39" s="194"/>
      <c r="K39" s="165"/>
      <c r="L39" s="165"/>
      <c r="M39" s="165"/>
      <c r="N39" s="66"/>
      <c r="O39" s="66"/>
      <c r="P39" s="344"/>
      <c r="S39" s="345">
        <v>0.01</v>
      </c>
      <c r="T39" s="312">
        <f>T38*S39</f>
        <v>1384.6231</v>
      </c>
      <c r="U39" s="343"/>
      <c r="V39" s="312"/>
      <c r="W39" s="312"/>
    </row>
    <row r="40" spans="1:23" ht="12.75">
      <c r="A40" s="65">
        <v>423600</v>
      </c>
      <c r="B40" s="66" t="s">
        <v>37</v>
      </c>
      <c r="C40" s="177">
        <f t="shared" si="0"/>
        <v>0</v>
      </c>
      <c r="D40" s="136"/>
      <c r="E40" s="136"/>
      <c r="F40" s="335"/>
      <c r="G40" s="211"/>
      <c r="H40" s="88"/>
      <c r="I40" s="165"/>
      <c r="J40" s="109"/>
      <c r="K40" s="109"/>
      <c r="L40" s="109"/>
      <c r="M40" s="109"/>
      <c r="N40" s="109"/>
      <c r="O40" s="109"/>
      <c r="P40" s="346"/>
      <c r="S40" s="341" t="s">
        <v>164</v>
      </c>
      <c r="T40" s="311">
        <f>T38+T39</f>
        <v>139846.9331</v>
      </c>
      <c r="U40" s="343"/>
      <c r="V40" s="312"/>
      <c r="W40" s="312"/>
    </row>
    <row r="41" spans="1:23" ht="12.75">
      <c r="A41" s="65">
        <v>423700</v>
      </c>
      <c r="B41" s="66" t="s">
        <v>38</v>
      </c>
      <c r="C41" s="177">
        <v>280000</v>
      </c>
      <c r="D41" s="136"/>
      <c r="E41" s="136"/>
      <c r="F41" s="335"/>
      <c r="G41" s="211"/>
      <c r="H41" s="88"/>
      <c r="I41" s="165"/>
      <c r="J41" s="310"/>
      <c r="K41" s="173"/>
      <c r="L41" s="57"/>
      <c r="M41" s="310"/>
      <c r="N41" s="310"/>
      <c r="O41" s="310"/>
      <c r="P41" s="310"/>
      <c r="S41" s="341" t="s">
        <v>173</v>
      </c>
      <c r="T41" s="311">
        <v>139846.93</v>
      </c>
      <c r="V41" s="37"/>
      <c r="W41" s="37"/>
    </row>
    <row r="42" spans="1:22" ht="12.75">
      <c r="A42" s="65">
        <v>423900</v>
      </c>
      <c r="B42" s="66" t="s">
        <v>39</v>
      </c>
      <c r="C42" s="177">
        <v>2000000</v>
      </c>
      <c r="D42" s="136"/>
      <c r="E42" s="136"/>
      <c r="F42" s="335"/>
      <c r="G42" s="211"/>
      <c r="H42" s="88"/>
      <c r="I42" s="165"/>
      <c r="J42" s="57"/>
      <c r="K42" s="347"/>
      <c r="L42" s="57"/>
      <c r="M42" s="57"/>
      <c r="N42" s="57"/>
      <c r="O42" s="57"/>
      <c r="P42" s="165"/>
      <c r="S42" s="341" t="s">
        <v>174</v>
      </c>
      <c r="T42" s="311">
        <v>139846.93</v>
      </c>
      <c r="V42" s="37"/>
    </row>
    <row r="43" spans="1:20" ht="12.75">
      <c r="A43" s="58">
        <v>424000</v>
      </c>
      <c r="B43" s="59" t="s">
        <v>40</v>
      </c>
      <c r="C43" s="60">
        <f t="shared" si="0"/>
        <v>0</v>
      </c>
      <c r="D43" s="131"/>
      <c r="E43" s="131"/>
      <c r="F43" s="87"/>
      <c r="G43" s="88"/>
      <c r="H43" s="88"/>
      <c r="I43" s="165"/>
      <c r="J43" s="348"/>
      <c r="K43" s="165"/>
      <c r="L43" s="57"/>
      <c r="M43" s="310"/>
      <c r="N43" s="310"/>
      <c r="O43" s="310"/>
      <c r="P43" s="310"/>
      <c r="T43" s="114">
        <f>T29+T30+T31+T33+T34+T35+T36+T37+T38+T40+T41+T42</f>
        <v>1663634.9703000002</v>
      </c>
    </row>
    <row r="44" spans="1:23" ht="12.75">
      <c r="A44" s="65">
        <v>424100</v>
      </c>
      <c r="B44" s="66" t="s">
        <v>41</v>
      </c>
      <c r="C44" s="177">
        <f t="shared" si="0"/>
        <v>0</v>
      </c>
      <c r="D44" s="136"/>
      <c r="E44" s="136"/>
      <c r="F44" s="233"/>
      <c r="G44" s="211"/>
      <c r="H44" s="88"/>
      <c r="I44" s="165"/>
      <c r="J44" s="211"/>
      <c r="K44" s="173"/>
      <c r="L44" s="57"/>
      <c r="M44" s="57"/>
      <c r="N44" s="310"/>
      <c r="O44" s="57"/>
      <c r="P44" s="310"/>
      <c r="S44" s="314">
        <v>4111</v>
      </c>
      <c r="T44" s="310">
        <v>1663635</v>
      </c>
      <c r="U44" s="211">
        <f>T44*11%</f>
        <v>182999.85</v>
      </c>
      <c r="V44" s="314">
        <v>4121</v>
      </c>
      <c r="W44" s="310">
        <v>183000</v>
      </c>
    </row>
    <row r="45" spans="1:23" ht="12.75">
      <c r="A45" s="65">
        <v>424200</v>
      </c>
      <c r="B45" s="66" t="s">
        <v>42</v>
      </c>
      <c r="C45" s="177">
        <f t="shared" si="0"/>
        <v>0</v>
      </c>
      <c r="D45" s="136"/>
      <c r="E45" s="136"/>
      <c r="F45" s="233"/>
      <c r="G45" s="211"/>
      <c r="H45" s="88"/>
      <c r="I45" s="165"/>
      <c r="J45" s="57"/>
      <c r="K45" s="173"/>
      <c r="L45" s="57"/>
      <c r="M45" s="57"/>
      <c r="N45" s="57"/>
      <c r="O45" s="57"/>
      <c r="P45" s="310"/>
      <c r="S45" s="165"/>
      <c r="T45" s="310"/>
      <c r="U45" s="211">
        <f>T44*6.15%</f>
        <v>102313.5525</v>
      </c>
      <c r="V45" s="314">
        <v>4122</v>
      </c>
      <c r="W45" s="310">
        <v>102314</v>
      </c>
    </row>
    <row r="46" spans="1:23" ht="12.75">
      <c r="A46" s="65">
        <v>424300</v>
      </c>
      <c r="B46" s="66" t="s">
        <v>43</v>
      </c>
      <c r="C46" s="177">
        <f t="shared" si="0"/>
        <v>0</v>
      </c>
      <c r="D46" s="136"/>
      <c r="E46" s="136"/>
      <c r="F46" s="233"/>
      <c r="G46" s="211"/>
      <c r="H46" s="88"/>
      <c r="I46" s="165"/>
      <c r="J46" s="57"/>
      <c r="K46" s="173"/>
      <c r="L46" s="57"/>
      <c r="M46" s="57"/>
      <c r="N46" s="57"/>
      <c r="O46" s="57"/>
      <c r="P46" s="310"/>
      <c r="S46" s="165"/>
      <c r="T46" s="310"/>
      <c r="U46" s="211">
        <f>T44*0.75%</f>
        <v>12477.262499999999</v>
      </c>
      <c r="V46" s="314">
        <v>4123</v>
      </c>
      <c r="W46" s="310">
        <v>12478</v>
      </c>
    </row>
    <row r="47" spans="1:9" ht="12.75">
      <c r="A47" s="65">
        <v>424400</v>
      </c>
      <c r="B47" s="66" t="s">
        <v>44</v>
      </c>
      <c r="C47" s="177">
        <f t="shared" si="0"/>
        <v>0</v>
      </c>
      <c r="D47" s="136"/>
      <c r="E47" s="136"/>
      <c r="F47" s="233"/>
      <c r="G47" s="211"/>
      <c r="H47" s="88"/>
      <c r="I47" s="349"/>
    </row>
    <row r="48" spans="1:9" ht="15" customHeight="1">
      <c r="A48" s="65">
        <v>424500</v>
      </c>
      <c r="B48" s="74" t="s">
        <v>45</v>
      </c>
      <c r="C48" s="177">
        <f t="shared" si="0"/>
        <v>0</v>
      </c>
      <c r="D48" s="136"/>
      <c r="E48" s="136"/>
      <c r="F48" s="233"/>
      <c r="G48" s="211"/>
      <c r="H48" s="88"/>
      <c r="I48" s="349"/>
    </row>
    <row r="49" spans="1:8" ht="14.25" customHeight="1">
      <c r="A49" s="65">
        <v>424600</v>
      </c>
      <c r="B49" s="74" t="s">
        <v>46</v>
      </c>
      <c r="C49" s="177">
        <f t="shared" si="0"/>
        <v>0</v>
      </c>
      <c r="D49" s="136"/>
      <c r="E49" s="136"/>
      <c r="F49" s="233"/>
      <c r="G49" s="211"/>
      <c r="H49" s="88"/>
    </row>
    <row r="50" spans="1:8" ht="12.75">
      <c r="A50" s="65">
        <v>424900</v>
      </c>
      <c r="B50" s="66" t="s">
        <v>47</v>
      </c>
      <c r="C50" s="177">
        <f t="shared" si="0"/>
        <v>0</v>
      </c>
      <c r="D50" s="136"/>
      <c r="E50" s="136"/>
      <c r="F50" s="233"/>
      <c r="G50" s="211"/>
      <c r="H50" s="88"/>
    </row>
    <row r="51" spans="1:16" ht="16.5" customHeight="1">
      <c r="A51" s="58">
        <v>425000</v>
      </c>
      <c r="B51" s="78" t="s">
        <v>48</v>
      </c>
      <c r="C51" s="60">
        <f t="shared" si="0"/>
        <v>0</v>
      </c>
      <c r="D51" s="131"/>
      <c r="E51" s="131"/>
      <c r="F51" s="87"/>
      <c r="G51" s="88"/>
      <c r="H51" s="88"/>
      <c r="P51" s="37"/>
    </row>
    <row r="52" spans="1:8" ht="12.75">
      <c r="A52" s="65">
        <v>425100</v>
      </c>
      <c r="B52" s="66" t="s">
        <v>49</v>
      </c>
      <c r="C52" s="177">
        <f t="shared" si="0"/>
        <v>0</v>
      </c>
      <c r="D52" s="136"/>
      <c r="E52" s="136"/>
      <c r="F52" s="233"/>
      <c r="G52" s="211"/>
      <c r="H52" s="88"/>
    </row>
    <row r="53" spans="1:8" ht="12.75">
      <c r="A53" s="65">
        <v>425200</v>
      </c>
      <c r="B53" s="66" t="s">
        <v>50</v>
      </c>
      <c r="C53" s="177">
        <f t="shared" si="0"/>
        <v>0</v>
      </c>
      <c r="D53" s="136"/>
      <c r="E53" s="136"/>
      <c r="F53" s="233"/>
      <c r="G53" s="211"/>
      <c r="H53" s="88"/>
    </row>
    <row r="54" spans="1:8" ht="12.75">
      <c r="A54" s="58">
        <v>426000</v>
      </c>
      <c r="B54" s="59" t="s">
        <v>51</v>
      </c>
      <c r="C54" s="60">
        <f>SUM(C55:C63)</f>
        <v>0</v>
      </c>
      <c r="D54" s="131"/>
      <c r="E54" s="131"/>
      <c r="F54" s="339"/>
      <c r="G54" s="88"/>
      <c r="H54" s="88"/>
    </row>
    <row r="55" spans="1:8" ht="12.75">
      <c r="A55" s="65">
        <v>426100</v>
      </c>
      <c r="B55" s="66" t="s">
        <v>52</v>
      </c>
      <c r="C55" s="177">
        <v>0</v>
      </c>
      <c r="D55" s="136"/>
      <c r="E55" s="136"/>
      <c r="F55" s="335"/>
      <c r="G55" s="211"/>
      <c r="H55" s="88"/>
    </row>
    <row r="56" spans="1:8" ht="12.75">
      <c r="A56" s="65">
        <v>426200</v>
      </c>
      <c r="B56" s="66" t="s">
        <v>53</v>
      </c>
      <c r="C56" s="177">
        <f t="shared" si="0"/>
        <v>0</v>
      </c>
      <c r="D56" s="136"/>
      <c r="E56" s="136"/>
      <c r="F56" s="233"/>
      <c r="G56" s="211"/>
      <c r="H56" s="88"/>
    </row>
    <row r="57" spans="1:8" ht="14.25" customHeight="1">
      <c r="A57" s="65">
        <v>426300</v>
      </c>
      <c r="B57" s="74" t="s">
        <v>54</v>
      </c>
      <c r="C57" s="177">
        <f t="shared" si="0"/>
        <v>0</v>
      </c>
      <c r="D57" s="136"/>
      <c r="E57" s="136"/>
      <c r="F57" s="233"/>
      <c r="G57" s="211"/>
      <c r="H57" s="88"/>
    </row>
    <row r="58" spans="1:8" ht="14.25" customHeight="1">
      <c r="A58" s="65">
        <v>426400</v>
      </c>
      <c r="B58" s="66" t="s">
        <v>55</v>
      </c>
      <c r="C58" s="177">
        <f t="shared" si="0"/>
        <v>0</v>
      </c>
      <c r="D58" s="136"/>
      <c r="E58" s="136"/>
      <c r="F58" s="233"/>
      <c r="G58" s="211"/>
      <c r="H58" s="88"/>
    </row>
    <row r="59" spans="1:8" ht="14.25" customHeight="1">
      <c r="A59" s="65">
        <v>426500</v>
      </c>
      <c r="B59" s="74" t="s">
        <v>56</v>
      </c>
      <c r="C59" s="177">
        <f t="shared" si="0"/>
        <v>0</v>
      </c>
      <c r="D59" s="136"/>
      <c r="E59" s="136"/>
      <c r="F59" s="233"/>
      <c r="G59" s="211"/>
      <c r="H59" s="88"/>
    </row>
    <row r="60" spans="1:8" ht="12.75">
      <c r="A60" s="65">
        <v>426600</v>
      </c>
      <c r="B60" s="66" t="s">
        <v>57</v>
      </c>
      <c r="C60" s="177">
        <f t="shared" si="0"/>
        <v>0</v>
      </c>
      <c r="D60" s="136"/>
      <c r="E60" s="136"/>
      <c r="F60" s="233"/>
      <c r="G60" s="211"/>
      <c r="H60" s="88"/>
    </row>
    <row r="61" spans="1:8" ht="12.75">
      <c r="A61" s="65">
        <v>426700</v>
      </c>
      <c r="B61" s="66" t="s">
        <v>58</v>
      </c>
      <c r="C61" s="177">
        <f t="shared" si="0"/>
        <v>0</v>
      </c>
      <c r="D61" s="136"/>
      <c r="E61" s="136"/>
      <c r="F61" s="233"/>
      <c r="G61" s="211"/>
      <c r="H61" s="88"/>
    </row>
    <row r="62" spans="1:8" ht="12.75">
      <c r="A62" s="65">
        <v>426800</v>
      </c>
      <c r="B62" s="66" t="s">
        <v>59</v>
      </c>
      <c r="C62" s="177">
        <f t="shared" si="0"/>
        <v>0</v>
      </c>
      <c r="D62" s="136"/>
      <c r="E62" s="136"/>
      <c r="F62" s="233"/>
      <c r="G62" s="211"/>
      <c r="H62" s="88"/>
    </row>
    <row r="63" spans="1:9" ht="12.75">
      <c r="A63" s="65">
        <v>426900</v>
      </c>
      <c r="B63" s="66" t="s">
        <v>60</v>
      </c>
      <c r="C63" s="177">
        <v>0</v>
      </c>
      <c r="D63" s="136"/>
      <c r="E63" s="136"/>
      <c r="F63" s="233"/>
      <c r="G63" s="211"/>
      <c r="H63" s="88"/>
      <c r="I63" s="43"/>
    </row>
    <row r="64" spans="1:8" ht="12.75">
      <c r="A64" s="80">
        <v>465000</v>
      </c>
      <c r="B64" s="81" t="s">
        <v>126</v>
      </c>
      <c r="C64" s="60">
        <f>C65+C66</f>
        <v>200000</v>
      </c>
      <c r="D64" s="174"/>
      <c r="E64" s="174"/>
      <c r="F64" s="87"/>
      <c r="G64" s="88"/>
      <c r="H64" s="88"/>
    </row>
    <row r="65" spans="1:8" ht="12.75">
      <c r="A65" s="84">
        <v>465100</v>
      </c>
      <c r="B65" s="85" t="s">
        <v>110</v>
      </c>
      <c r="C65" s="177">
        <v>200000</v>
      </c>
      <c r="D65" s="136"/>
      <c r="E65" s="136"/>
      <c r="F65" s="233"/>
      <c r="G65" s="211"/>
      <c r="H65" s="88"/>
    </row>
    <row r="66" spans="1:8" ht="12.75">
      <c r="A66" s="84">
        <v>465200</v>
      </c>
      <c r="B66" s="85" t="s">
        <v>111</v>
      </c>
      <c r="C66" s="177">
        <f t="shared" si="0"/>
        <v>0</v>
      </c>
      <c r="D66" s="136"/>
      <c r="E66" s="136"/>
      <c r="F66" s="233"/>
      <c r="G66" s="211"/>
      <c r="H66" s="88"/>
    </row>
    <row r="67" spans="1:8" ht="12.75">
      <c r="A67" s="58">
        <v>472000</v>
      </c>
      <c r="B67" s="59" t="s">
        <v>64</v>
      </c>
      <c r="C67" s="60">
        <f t="shared" si="0"/>
        <v>0</v>
      </c>
      <c r="D67" s="174"/>
      <c r="E67" s="174"/>
      <c r="F67" s="87"/>
      <c r="G67" s="88"/>
      <c r="H67" s="88"/>
    </row>
    <row r="68" spans="1:8" ht="12.75">
      <c r="A68" s="65">
        <v>472100</v>
      </c>
      <c r="B68" s="74" t="s">
        <v>65</v>
      </c>
      <c r="C68" s="177">
        <f t="shared" si="0"/>
        <v>0</v>
      </c>
      <c r="D68" s="136"/>
      <c r="E68" s="136"/>
      <c r="F68" s="233"/>
      <c r="G68" s="211"/>
      <c r="H68" s="88"/>
    </row>
    <row r="69" spans="1:8" ht="12.75">
      <c r="A69" s="65">
        <v>472200</v>
      </c>
      <c r="B69" s="66" t="s">
        <v>66</v>
      </c>
      <c r="C69" s="177">
        <f aca="true" t="shared" si="1" ref="C69:C108">D69+E69</f>
        <v>0</v>
      </c>
      <c r="D69" s="136"/>
      <c r="E69" s="136"/>
      <c r="F69" s="233"/>
      <c r="G69" s="211"/>
      <c r="H69" s="88"/>
    </row>
    <row r="70" spans="1:8" ht="12.75">
      <c r="A70" s="65">
        <v>472300</v>
      </c>
      <c r="B70" s="66" t="s">
        <v>67</v>
      </c>
      <c r="C70" s="177">
        <f t="shared" si="1"/>
        <v>0</v>
      </c>
      <c r="D70" s="136"/>
      <c r="E70" s="136"/>
      <c r="F70" s="233"/>
      <c r="G70" s="211"/>
      <c r="H70" s="88"/>
    </row>
    <row r="71" spans="1:8" ht="12.75">
      <c r="A71" s="65">
        <v>472400</v>
      </c>
      <c r="B71" s="66" t="s">
        <v>68</v>
      </c>
      <c r="C71" s="177">
        <f t="shared" si="1"/>
        <v>0</v>
      </c>
      <c r="D71" s="136"/>
      <c r="E71" s="136"/>
      <c r="F71" s="233"/>
      <c r="G71" s="211"/>
      <c r="H71" s="88"/>
    </row>
    <row r="72" spans="1:8" ht="12.75">
      <c r="A72" s="65">
        <v>472500</v>
      </c>
      <c r="B72" s="66" t="s">
        <v>69</v>
      </c>
      <c r="C72" s="177">
        <f t="shared" si="1"/>
        <v>0</v>
      </c>
      <c r="D72" s="136"/>
      <c r="E72" s="136"/>
      <c r="F72" s="233"/>
      <c r="G72" s="211"/>
      <c r="H72" s="88"/>
    </row>
    <row r="73" spans="1:8" ht="12.75">
      <c r="A73" s="65">
        <v>472600</v>
      </c>
      <c r="B73" s="66" t="s">
        <v>70</v>
      </c>
      <c r="C73" s="177">
        <f t="shared" si="1"/>
        <v>0</v>
      </c>
      <c r="D73" s="136"/>
      <c r="E73" s="136"/>
      <c r="F73" s="233"/>
      <c r="G73" s="211"/>
      <c r="H73" s="88"/>
    </row>
    <row r="74" spans="1:8" ht="12.75">
      <c r="A74" s="65">
        <v>472700</v>
      </c>
      <c r="B74" s="74" t="s">
        <v>71</v>
      </c>
      <c r="C74" s="177">
        <f t="shared" si="1"/>
        <v>0</v>
      </c>
      <c r="D74" s="136"/>
      <c r="E74" s="136"/>
      <c r="F74" s="233"/>
      <c r="G74" s="211"/>
      <c r="H74" s="88"/>
    </row>
    <row r="75" spans="1:8" ht="12.75">
      <c r="A75" s="65">
        <v>472800</v>
      </c>
      <c r="B75" s="66" t="s">
        <v>72</v>
      </c>
      <c r="C75" s="177">
        <f t="shared" si="1"/>
        <v>0</v>
      </c>
      <c r="D75" s="136"/>
      <c r="E75" s="136"/>
      <c r="F75" s="233"/>
      <c r="G75" s="211"/>
      <c r="H75" s="88"/>
    </row>
    <row r="76" spans="1:8" ht="12.75">
      <c r="A76" s="65">
        <v>472900</v>
      </c>
      <c r="B76" s="66" t="s">
        <v>73</v>
      </c>
      <c r="C76" s="177">
        <f t="shared" si="1"/>
        <v>0</v>
      </c>
      <c r="D76" s="136"/>
      <c r="E76" s="136"/>
      <c r="F76" s="233"/>
      <c r="G76" s="211"/>
      <c r="H76" s="88"/>
    </row>
    <row r="77" spans="1:8" ht="12.75">
      <c r="A77" s="80">
        <v>481000</v>
      </c>
      <c r="B77" s="81" t="s">
        <v>74</v>
      </c>
      <c r="C77" s="60">
        <f t="shared" si="1"/>
        <v>0</v>
      </c>
      <c r="D77" s="174"/>
      <c r="E77" s="174"/>
      <c r="F77" s="87"/>
      <c r="G77" s="88"/>
      <c r="H77" s="88"/>
    </row>
    <row r="78" spans="1:8" ht="12.75">
      <c r="A78" s="84">
        <v>481900</v>
      </c>
      <c r="B78" s="85" t="s">
        <v>75</v>
      </c>
      <c r="C78" s="177">
        <f t="shared" si="1"/>
        <v>0</v>
      </c>
      <c r="D78" s="136"/>
      <c r="E78" s="136"/>
      <c r="F78" s="233"/>
      <c r="G78" s="211"/>
      <c r="H78" s="88"/>
    </row>
    <row r="79" spans="1:8" ht="25.5">
      <c r="A79" s="58">
        <v>482000</v>
      </c>
      <c r="B79" s="78" t="s">
        <v>76</v>
      </c>
      <c r="C79" s="60">
        <f t="shared" si="1"/>
        <v>0</v>
      </c>
      <c r="D79" s="131"/>
      <c r="E79" s="131"/>
      <c r="F79" s="87"/>
      <c r="G79" s="88"/>
      <c r="H79" s="88"/>
    </row>
    <row r="80" spans="1:8" ht="12.75">
      <c r="A80" s="65">
        <v>482100</v>
      </c>
      <c r="B80" s="66" t="s">
        <v>77</v>
      </c>
      <c r="C80" s="177">
        <f t="shared" si="1"/>
        <v>0</v>
      </c>
      <c r="D80" s="136"/>
      <c r="E80" s="136"/>
      <c r="F80" s="233"/>
      <c r="G80" s="211"/>
      <c r="H80" s="88"/>
    </row>
    <row r="81" spans="1:8" ht="12.75">
      <c r="A81" s="65">
        <v>482200</v>
      </c>
      <c r="B81" s="66" t="s">
        <v>78</v>
      </c>
      <c r="C81" s="177">
        <f t="shared" si="1"/>
        <v>0</v>
      </c>
      <c r="D81" s="136"/>
      <c r="E81" s="136"/>
      <c r="F81" s="233"/>
      <c r="G81" s="211"/>
      <c r="H81" s="88"/>
    </row>
    <row r="82" spans="1:8" ht="12.75">
      <c r="A82" s="65">
        <v>482300</v>
      </c>
      <c r="B82" s="66" t="s">
        <v>79</v>
      </c>
      <c r="C82" s="177">
        <f t="shared" si="1"/>
        <v>0</v>
      </c>
      <c r="D82" s="136"/>
      <c r="E82" s="136"/>
      <c r="F82" s="233"/>
      <c r="G82" s="211"/>
      <c r="H82" s="88"/>
    </row>
    <row r="83" spans="1:8" ht="15.75" customHeight="1">
      <c r="A83" s="65">
        <v>482400</v>
      </c>
      <c r="B83" s="74" t="s">
        <v>80</v>
      </c>
      <c r="C83" s="177">
        <f t="shared" si="1"/>
        <v>0</v>
      </c>
      <c r="D83" s="136"/>
      <c r="E83" s="136"/>
      <c r="F83" s="233"/>
      <c r="G83" s="211"/>
      <c r="H83" s="88"/>
    </row>
    <row r="84" spans="1:8" ht="15.75" customHeight="1">
      <c r="A84" s="80">
        <v>483000</v>
      </c>
      <c r="B84" s="81" t="s">
        <v>81</v>
      </c>
      <c r="C84" s="60">
        <f t="shared" si="1"/>
        <v>0</v>
      </c>
      <c r="D84" s="174"/>
      <c r="E84" s="174"/>
      <c r="F84" s="87"/>
      <c r="G84" s="88"/>
      <c r="H84" s="88"/>
    </row>
    <row r="85" spans="1:8" ht="15.75" customHeight="1">
      <c r="A85" s="65">
        <v>483100</v>
      </c>
      <c r="B85" s="89" t="s">
        <v>81</v>
      </c>
      <c r="C85" s="177">
        <f t="shared" si="1"/>
        <v>0</v>
      </c>
      <c r="D85" s="136"/>
      <c r="E85" s="136"/>
      <c r="F85" s="233"/>
      <c r="G85" s="211"/>
      <c r="H85" s="88"/>
    </row>
    <row r="86" spans="1:8" ht="15.75" customHeight="1">
      <c r="A86" s="80">
        <v>499000</v>
      </c>
      <c r="B86" s="81" t="s">
        <v>82</v>
      </c>
      <c r="C86" s="60">
        <f t="shared" si="1"/>
        <v>0</v>
      </c>
      <c r="D86" s="174"/>
      <c r="E86" s="174"/>
      <c r="F86" s="87"/>
      <c r="G86" s="88"/>
      <c r="H86" s="88"/>
    </row>
    <row r="87" spans="1:8" ht="15.75" customHeight="1">
      <c r="A87" s="84">
        <v>499100</v>
      </c>
      <c r="B87" s="85" t="s">
        <v>82</v>
      </c>
      <c r="C87" s="177">
        <f t="shared" si="1"/>
        <v>0</v>
      </c>
      <c r="D87" s="136"/>
      <c r="E87" s="136"/>
      <c r="F87" s="233"/>
      <c r="G87" s="211"/>
      <c r="H87" s="88"/>
    </row>
    <row r="88" spans="1:8" ht="12.75">
      <c r="A88" s="58">
        <v>511000</v>
      </c>
      <c r="B88" s="59" t="s">
        <v>83</v>
      </c>
      <c r="C88" s="60">
        <f t="shared" si="1"/>
        <v>0</v>
      </c>
      <c r="D88" s="131"/>
      <c r="E88" s="131"/>
      <c r="F88" s="87"/>
      <c r="G88" s="88"/>
      <c r="H88" s="88"/>
    </row>
    <row r="89" spans="1:8" ht="12.75">
      <c r="A89" s="65">
        <v>511100</v>
      </c>
      <c r="B89" s="66" t="s">
        <v>84</v>
      </c>
      <c r="C89" s="177">
        <f t="shared" si="1"/>
        <v>0</v>
      </c>
      <c r="D89" s="136"/>
      <c r="E89" s="136"/>
      <c r="F89" s="233"/>
      <c r="G89" s="211"/>
      <c r="H89" s="88"/>
    </row>
    <row r="90" spans="1:8" ht="12.75">
      <c r="A90" s="65">
        <v>511200</v>
      </c>
      <c r="B90" s="66" t="s">
        <v>85</v>
      </c>
      <c r="C90" s="177">
        <f t="shared" si="1"/>
        <v>0</v>
      </c>
      <c r="D90" s="136"/>
      <c r="E90" s="136"/>
      <c r="F90" s="233"/>
      <c r="G90" s="211"/>
      <c r="H90" s="88"/>
    </row>
    <row r="91" spans="1:8" ht="12.75">
      <c r="A91" s="65">
        <v>511300</v>
      </c>
      <c r="B91" s="66" t="s">
        <v>86</v>
      </c>
      <c r="C91" s="177">
        <f t="shared" si="1"/>
        <v>0</v>
      </c>
      <c r="D91" s="136"/>
      <c r="E91" s="136"/>
      <c r="F91" s="233"/>
      <c r="G91" s="211"/>
      <c r="H91" s="88"/>
    </row>
    <row r="92" spans="1:8" ht="12.75">
      <c r="A92" s="65">
        <v>511400</v>
      </c>
      <c r="B92" s="66" t="s">
        <v>87</v>
      </c>
      <c r="C92" s="177">
        <f t="shared" si="1"/>
        <v>0</v>
      </c>
      <c r="D92" s="136"/>
      <c r="E92" s="136"/>
      <c r="F92" s="233"/>
      <c r="G92" s="211"/>
      <c r="H92" s="88"/>
    </row>
    <row r="93" spans="1:8" ht="12.75">
      <c r="A93" s="58">
        <v>512000</v>
      </c>
      <c r="B93" s="59" t="s">
        <v>88</v>
      </c>
      <c r="C93" s="60">
        <f t="shared" si="1"/>
        <v>0</v>
      </c>
      <c r="D93" s="131"/>
      <c r="E93" s="131"/>
      <c r="F93" s="87"/>
      <c r="G93" s="88"/>
      <c r="H93" s="88"/>
    </row>
    <row r="94" spans="1:8" ht="12.75">
      <c r="A94" s="65">
        <v>512100</v>
      </c>
      <c r="B94" s="66" t="s">
        <v>89</v>
      </c>
      <c r="C94" s="177">
        <f t="shared" si="1"/>
        <v>0</v>
      </c>
      <c r="D94" s="136"/>
      <c r="E94" s="136"/>
      <c r="F94" s="233"/>
      <c r="G94" s="211"/>
      <c r="H94" s="88"/>
    </row>
    <row r="95" spans="1:8" ht="12.75">
      <c r="A95" s="65">
        <v>512200</v>
      </c>
      <c r="B95" s="66" t="s">
        <v>90</v>
      </c>
      <c r="C95" s="177">
        <f t="shared" si="1"/>
        <v>0</v>
      </c>
      <c r="D95" s="136"/>
      <c r="E95" s="136"/>
      <c r="F95" s="233"/>
      <c r="G95" s="211"/>
      <c r="H95" s="88"/>
    </row>
    <row r="96" spans="1:8" ht="12.75">
      <c r="A96" s="65">
        <v>512300</v>
      </c>
      <c r="B96" s="66" t="s">
        <v>91</v>
      </c>
      <c r="C96" s="177">
        <f t="shared" si="1"/>
        <v>0</v>
      </c>
      <c r="D96" s="136"/>
      <c r="E96" s="136"/>
      <c r="F96" s="233"/>
      <c r="G96" s="211"/>
      <c r="H96" s="88"/>
    </row>
    <row r="97" spans="1:8" ht="12.75">
      <c r="A97" s="65">
        <v>512400</v>
      </c>
      <c r="B97" s="66" t="s">
        <v>92</v>
      </c>
      <c r="C97" s="177">
        <f t="shared" si="1"/>
        <v>0</v>
      </c>
      <c r="D97" s="136"/>
      <c r="E97" s="136"/>
      <c r="F97" s="233"/>
      <c r="G97" s="211"/>
      <c r="H97" s="88"/>
    </row>
    <row r="98" spans="1:10" ht="12.75">
      <c r="A98" s="65">
        <v>512500</v>
      </c>
      <c r="B98" s="66" t="s">
        <v>93</v>
      </c>
      <c r="C98" s="177">
        <f t="shared" si="1"/>
        <v>0</v>
      </c>
      <c r="D98" s="136"/>
      <c r="E98" s="136"/>
      <c r="F98" s="233"/>
      <c r="G98" s="211"/>
      <c r="H98" s="88"/>
      <c r="J98" s="37"/>
    </row>
    <row r="99" spans="1:10" ht="12.75">
      <c r="A99" s="65">
        <v>512600</v>
      </c>
      <c r="B99" s="66" t="s">
        <v>94</v>
      </c>
      <c r="C99" s="177">
        <f t="shared" si="1"/>
        <v>0</v>
      </c>
      <c r="D99" s="136"/>
      <c r="E99" s="136"/>
      <c r="F99" s="233"/>
      <c r="G99" s="211"/>
      <c r="H99" s="88"/>
      <c r="J99" s="37"/>
    </row>
    <row r="100" spans="1:10" ht="12.75">
      <c r="A100" s="65">
        <v>512700</v>
      </c>
      <c r="B100" s="66" t="s">
        <v>95</v>
      </c>
      <c r="C100" s="177">
        <f t="shared" si="1"/>
        <v>0</v>
      </c>
      <c r="D100" s="136"/>
      <c r="E100" s="136"/>
      <c r="F100" s="233"/>
      <c r="G100" s="211"/>
      <c r="H100" s="88"/>
      <c r="J100" s="37"/>
    </row>
    <row r="101" spans="1:10" ht="12.75">
      <c r="A101" s="65">
        <v>512800</v>
      </c>
      <c r="B101" s="66" t="s">
        <v>96</v>
      </c>
      <c r="C101" s="177">
        <f t="shared" si="1"/>
        <v>0</v>
      </c>
      <c r="D101" s="136"/>
      <c r="E101" s="136"/>
      <c r="F101" s="233"/>
      <c r="G101" s="211"/>
      <c r="H101" s="88"/>
      <c r="J101" s="114"/>
    </row>
    <row r="102" spans="1:8" ht="15" customHeight="1">
      <c r="A102" s="65">
        <v>512900</v>
      </c>
      <c r="B102" s="74" t="s">
        <v>112</v>
      </c>
      <c r="C102" s="177">
        <f t="shared" si="1"/>
        <v>0</v>
      </c>
      <c r="D102" s="136"/>
      <c r="E102" s="136"/>
      <c r="F102" s="233"/>
      <c r="G102" s="211"/>
      <c r="H102" s="88"/>
    </row>
    <row r="103" spans="1:8" ht="15" customHeight="1">
      <c r="A103" s="58">
        <v>515000</v>
      </c>
      <c r="B103" s="59" t="s">
        <v>98</v>
      </c>
      <c r="C103" s="60">
        <f t="shared" si="1"/>
        <v>0</v>
      </c>
      <c r="D103" s="131"/>
      <c r="E103" s="174"/>
      <c r="F103" s="87"/>
      <c r="G103" s="88"/>
      <c r="H103" s="88"/>
    </row>
    <row r="104" spans="1:8" ht="15" customHeight="1">
      <c r="A104" s="65">
        <v>515100</v>
      </c>
      <c r="B104" s="66" t="s">
        <v>98</v>
      </c>
      <c r="C104" s="177">
        <f t="shared" si="1"/>
        <v>0</v>
      </c>
      <c r="D104" s="136"/>
      <c r="E104" s="136"/>
      <c r="F104" s="233"/>
      <c r="G104" s="211"/>
      <c r="H104" s="88"/>
    </row>
    <row r="105" spans="1:8" ht="15" customHeight="1">
      <c r="A105" s="96">
        <v>541000</v>
      </c>
      <c r="B105" s="97" t="s">
        <v>99</v>
      </c>
      <c r="C105" s="60">
        <f t="shared" si="1"/>
        <v>0</v>
      </c>
      <c r="D105" s="131"/>
      <c r="E105" s="174"/>
      <c r="F105" s="87"/>
      <c r="G105" s="88"/>
      <c r="H105" s="88"/>
    </row>
    <row r="106" spans="1:8" ht="15" customHeight="1">
      <c r="A106" s="102">
        <v>541100</v>
      </c>
      <c r="B106" s="103" t="s">
        <v>99</v>
      </c>
      <c r="C106" s="177">
        <f t="shared" si="1"/>
        <v>0</v>
      </c>
      <c r="D106" s="350"/>
      <c r="E106" s="136"/>
      <c r="F106" s="233"/>
      <c r="G106" s="211"/>
      <c r="H106" s="88"/>
    </row>
    <row r="107" spans="1:8" ht="15" customHeight="1">
      <c r="A107" s="96">
        <v>543000</v>
      </c>
      <c r="B107" s="97" t="s">
        <v>100</v>
      </c>
      <c r="C107" s="60">
        <f t="shared" si="1"/>
        <v>0</v>
      </c>
      <c r="D107" s="131"/>
      <c r="E107" s="174"/>
      <c r="F107" s="87"/>
      <c r="G107" s="88"/>
      <c r="H107" s="88"/>
    </row>
    <row r="108" spans="1:8" ht="15" customHeight="1">
      <c r="A108" s="65">
        <v>543100</v>
      </c>
      <c r="B108" s="66" t="s">
        <v>101</v>
      </c>
      <c r="C108" s="177">
        <f t="shared" si="1"/>
        <v>0</v>
      </c>
      <c r="D108" s="136"/>
      <c r="E108" s="136"/>
      <c r="F108" s="233"/>
      <c r="G108" s="211"/>
      <c r="H108" s="88"/>
    </row>
    <row r="109" spans="1:8" ht="26.25" customHeight="1">
      <c r="A109" s="377" t="s">
        <v>102</v>
      </c>
      <c r="B109" s="377"/>
      <c r="C109" s="60">
        <f>C107+C105+C103+C93+C88+C86+C84+C79+C77+C67+C64+C54+C51+C43+C34+C29+C21+C19+C17+C12+C10+C6+C4</f>
        <v>13980000</v>
      </c>
      <c r="D109" s="131"/>
      <c r="E109" s="131"/>
      <c r="F109" s="10"/>
      <c r="G109" s="88"/>
      <c r="H109" s="88"/>
    </row>
    <row r="110" spans="1:5" ht="15.75" customHeight="1">
      <c r="A110" s="106"/>
      <c r="B110" s="52"/>
      <c r="C110" s="52"/>
      <c r="D110" s="49"/>
      <c r="E110" s="52"/>
    </row>
    <row r="111" spans="1:5" ht="17.25" customHeight="1">
      <c r="A111" s="65"/>
      <c r="B111" s="109" t="s">
        <v>113</v>
      </c>
      <c r="C111" s="67"/>
      <c r="D111" s="351"/>
      <c r="E111" s="351"/>
    </row>
    <row r="112" spans="1:5" ht="15" customHeight="1">
      <c r="A112" s="110" t="s">
        <v>114</v>
      </c>
      <c r="B112" s="66" t="s">
        <v>115</v>
      </c>
      <c r="C112" s="67">
        <f>C109</f>
        <v>13980000</v>
      </c>
      <c r="D112" s="351"/>
      <c r="E112" s="351"/>
    </row>
    <row r="113" spans="1:5" s="52" customFormat="1" ht="22.5" customHeight="1">
      <c r="A113" s="371" t="s">
        <v>102</v>
      </c>
      <c r="B113" s="371"/>
      <c r="C113" s="60">
        <f>SUM(C112:C112)</f>
        <v>13980000</v>
      </c>
      <c r="D113" s="352"/>
      <c r="E113" s="352"/>
    </row>
    <row r="116" spans="1:2" ht="12.75">
      <c r="A116" s="380" t="s">
        <v>198</v>
      </c>
      <c r="B116" s="380"/>
    </row>
    <row r="117" spans="2:5" ht="44.25" customHeight="1">
      <c r="B117" s="373" t="s">
        <v>204</v>
      </c>
      <c r="C117" s="373"/>
      <c r="D117" s="167"/>
      <c r="E117" s="167"/>
    </row>
    <row r="118" spans="2:5" ht="12.75">
      <c r="B118" s="329"/>
      <c r="C118" s="329"/>
      <c r="D118" s="167"/>
      <c r="E118" s="167" t="s">
        <v>175</v>
      </c>
    </row>
    <row r="119" spans="2:5" ht="12.75">
      <c r="B119" s="389" t="s">
        <v>205</v>
      </c>
      <c r="C119" s="389"/>
      <c r="D119" s="168"/>
      <c r="E119" s="168"/>
    </row>
    <row r="120" spans="2:3" ht="12.75">
      <c r="B120" s="119" t="s">
        <v>176</v>
      </c>
      <c r="C120" s="119"/>
    </row>
    <row r="121" spans="2:3" ht="12.75">
      <c r="B121" s="119"/>
      <c r="C121" s="119"/>
    </row>
  </sheetData>
  <sheetProtection selectLockedCells="1" selectUnlockedCells="1"/>
  <mergeCells count="6">
    <mergeCell ref="A1:C1"/>
    <mergeCell ref="A109:B109"/>
    <mergeCell ref="A113:B113"/>
    <mergeCell ref="A116:B116"/>
    <mergeCell ref="B117:C117"/>
    <mergeCell ref="B119:C119"/>
  </mergeCells>
  <printOptions/>
  <pageMargins left="0.5118055555555555" right="0.19652777777777777" top="0.5902777777777778" bottom="0.5902777777777778" header="0.5118055555555555" footer="0.5118055555555555"/>
  <pageSetup fitToHeight="0" fitToWidth="1" horizontalDpi="300" verticalDpi="300" orientation="portrait" paperSize="9" r:id="rId3"/>
  <rowBreaks count="2" manualBreakCount="2">
    <brk id="50" max="255" man="1"/>
    <brk id="102" max="255" man="1"/>
  </rowBreaks>
  <colBreaks count="1" manualBreakCount="1">
    <brk id="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127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10.57421875" style="51" customWidth="1"/>
    <col min="2" max="2" width="53.140625" style="0" customWidth="1"/>
    <col min="3" max="3" width="33.00390625" style="0" customWidth="1"/>
    <col min="4" max="5" width="0" style="0" hidden="1" customWidth="1"/>
    <col min="6" max="6" width="0" style="37" hidden="1" customWidth="1"/>
    <col min="7" max="8" width="0" style="52" hidden="1" customWidth="1"/>
    <col min="9" max="9" width="17.00390625" style="0" customWidth="1"/>
    <col min="10" max="10" width="13.8515625" style="0" customWidth="1"/>
    <col min="11" max="12" width="16.421875" style="0" customWidth="1"/>
    <col min="13" max="13" width="13.8515625" style="0" customWidth="1"/>
    <col min="22" max="22" width="9.140625" style="53" customWidth="1"/>
    <col min="32" max="33" width="9.140625" style="53" customWidth="1"/>
  </cols>
  <sheetData>
    <row r="1" spans="1:30" ht="56.25" customHeight="1">
      <c r="A1" s="376" t="s">
        <v>195</v>
      </c>
      <c r="B1" s="376"/>
      <c r="C1" s="376"/>
      <c r="D1" s="54"/>
      <c r="E1" s="54"/>
      <c r="W1" s="53"/>
      <c r="X1" s="53"/>
      <c r="Y1" s="53"/>
      <c r="Z1" s="53"/>
      <c r="AA1" s="53"/>
      <c r="AB1" s="53"/>
      <c r="AC1" s="53"/>
      <c r="AD1" s="53"/>
    </row>
    <row r="2" spans="1:30" ht="69" customHeight="1">
      <c r="A2" s="55"/>
      <c r="B2" s="55" t="s">
        <v>1</v>
      </c>
      <c r="C2" s="56" t="s">
        <v>2</v>
      </c>
      <c r="D2" s="3" t="s">
        <v>103</v>
      </c>
      <c r="E2" s="4" t="s">
        <v>104</v>
      </c>
      <c r="F2" s="3" t="s">
        <v>105</v>
      </c>
      <c r="G2" s="2" t="s">
        <v>106</v>
      </c>
      <c r="H2" s="2" t="s">
        <v>106</v>
      </c>
      <c r="W2" s="53"/>
      <c r="X2" s="53"/>
      <c r="Y2" s="53"/>
      <c r="Z2" s="53"/>
      <c r="AA2" s="53"/>
      <c r="AB2" s="53"/>
      <c r="AC2" s="53"/>
      <c r="AD2" s="53"/>
    </row>
    <row r="3" spans="1:30" ht="12.75">
      <c r="A3" s="6">
        <v>1</v>
      </c>
      <c r="B3" s="6">
        <v>2</v>
      </c>
      <c r="C3" s="6">
        <v>3</v>
      </c>
      <c r="D3" s="6"/>
      <c r="E3" s="6"/>
      <c r="F3" s="57"/>
      <c r="G3" s="5" t="s">
        <v>107</v>
      </c>
      <c r="H3" s="5"/>
      <c r="W3" s="53"/>
      <c r="X3" s="53"/>
      <c r="Y3" s="53"/>
      <c r="Z3" s="53"/>
      <c r="AA3" s="53"/>
      <c r="AB3" s="53"/>
      <c r="AC3" s="53"/>
      <c r="AD3" s="53"/>
    </row>
    <row r="4" spans="1:33" s="64" customFormat="1" ht="12.75">
      <c r="A4" s="58">
        <v>411000</v>
      </c>
      <c r="B4" s="59" t="s">
        <v>3</v>
      </c>
      <c r="C4" s="60">
        <f>C5</f>
        <v>17268324</v>
      </c>
      <c r="D4" s="10">
        <f>D5</f>
        <v>0</v>
      </c>
      <c r="E4" s="10">
        <f>E5</f>
        <v>17268324</v>
      </c>
      <c r="F4" s="10">
        <f>D4/C4*100</f>
        <v>0</v>
      </c>
      <c r="G4" s="61">
        <f>G5</f>
        <v>0</v>
      </c>
      <c r="H4" s="61">
        <f>H5</f>
        <v>17268324</v>
      </c>
      <c r="I4" s="62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1" ht="12.75">
      <c r="A5" s="65">
        <v>411100</v>
      </c>
      <c r="B5" s="66" t="s">
        <v>3</v>
      </c>
      <c r="C5" s="67">
        <f>'УПРАВА '!C5+'МЗ СELO КОСТОЛАЦ'!C5+'МЗ ПЕТКА'!C5+'МЗ ОСТРОВО'!C5+'МЗ КЛЕНОВНИК'!C5+'ЦЕНТАР ЗА КУЛТУРУ'!C5</f>
        <v>17268324</v>
      </c>
      <c r="D5" s="13">
        <f>'УПРАВА '!D5+'МЗ ПЕТКА'!D5+'МЗ ОСТРОВО'!D5+'МЗ КЛЕНОВНИК'!D5+'ЦЕНТАР ЗА КУЛТУРУ'!D5+'МЗ СELO КОСТОЛАЦ'!D5</f>
        <v>0</v>
      </c>
      <c r="E5" s="13">
        <f>C5-D5</f>
        <v>17268324</v>
      </c>
      <c r="F5" s="68">
        <f aca="true" t="shared" si="0" ref="F5:F63">D5/C5*100</f>
        <v>0</v>
      </c>
      <c r="G5" s="69">
        <f>'УПРАВА '!H5+'МЗ ПЕТКА'!G5+'МЗ ОСТРОВО'!G5+'МЗ КЛЕНОВНИК'!G5+'ЦЕНТАР ЗА КУЛТУРУ'!G5+'МЗ СELO КОСТОЛАЦ'!G5</f>
        <v>0</v>
      </c>
      <c r="H5" s="69">
        <f>C5+G5</f>
        <v>17268324</v>
      </c>
      <c r="I5" s="70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W5" s="53"/>
      <c r="X5" s="53"/>
      <c r="Y5" s="53"/>
      <c r="Z5" s="53"/>
      <c r="AA5" s="53"/>
      <c r="AB5" s="53"/>
      <c r="AC5" s="53"/>
      <c r="AD5" s="53"/>
      <c r="AE5" s="53"/>
    </row>
    <row r="6" spans="1:33" s="64" customFormat="1" ht="12.75">
      <c r="A6" s="58">
        <v>412000</v>
      </c>
      <c r="B6" s="59" t="s">
        <v>4</v>
      </c>
      <c r="C6" s="60">
        <f>SUM(C7:C9)</f>
        <v>2961564</v>
      </c>
      <c r="D6" s="10">
        <f>SUM(D7:D9)</f>
        <v>0</v>
      </c>
      <c r="E6" s="10">
        <f>SUM(E7:E9)</f>
        <v>2961564</v>
      </c>
      <c r="F6" s="10">
        <f t="shared" si="0"/>
        <v>0</v>
      </c>
      <c r="G6" s="71">
        <f>SUM(G7:G9)</f>
        <v>0</v>
      </c>
      <c r="H6" s="71">
        <f>SUM(H7:H9)</f>
        <v>2961564</v>
      </c>
      <c r="I6" s="6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1" ht="12.75">
      <c r="A7" s="65">
        <v>412100</v>
      </c>
      <c r="B7" s="66" t="s">
        <v>5</v>
      </c>
      <c r="C7" s="67">
        <f>'УПРАВА '!C7+'МЗ СELO КОСТОЛАЦ'!C7+'МЗ ПЕТКА'!C7+'МЗ ОСТРОВО'!C7+'МЗ КЛЕНОВНИК'!C7+'ЦЕНТАР ЗА КУЛТУРУ'!C7</f>
        <v>2072220</v>
      </c>
      <c r="D7" s="13">
        <f>'МЗ ПЕТКА'!D7+'МЗ ОСТРОВО'!D7+'МЗ КЛЕНОВНИК'!D7+'ЦЕНТАР ЗА КУЛТУРУ'!D7+'УПРАВА '!D7+'МЗ СELO КОСТОЛАЦ'!D7</f>
        <v>0</v>
      </c>
      <c r="E7" s="19">
        <f>C7-D7</f>
        <v>2072220</v>
      </c>
      <c r="F7" s="68">
        <f t="shared" si="0"/>
        <v>0</v>
      </c>
      <c r="G7" s="69">
        <f>'МЗ ПЕТКА'!G7+'МЗ ОСТРОВО'!G7+'МЗ КЛЕНОВНИК'!G7+'ЦЕНТАР ЗА КУЛТУРУ'!G7+'УПРАВА '!H7+'МЗ СELO КОСТОЛАЦ'!G7</f>
        <v>0</v>
      </c>
      <c r="H7" s="72">
        <f>C7+G7</f>
        <v>2072220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W7" s="53"/>
      <c r="X7" s="53"/>
      <c r="Y7" s="53"/>
      <c r="Z7" s="53"/>
      <c r="AA7" s="53"/>
      <c r="AB7" s="53"/>
      <c r="AC7" s="53"/>
      <c r="AD7" s="53"/>
      <c r="AE7" s="53"/>
    </row>
    <row r="8" spans="1:31" ht="12.75">
      <c r="A8" s="65">
        <v>412200</v>
      </c>
      <c r="B8" s="66" t="s">
        <v>6</v>
      </c>
      <c r="C8" s="67">
        <f>'УПРАВА '!C8+'МЗ СELO КОСТОЛАЦ'!C8+'МЗ ПЕТКА'!C8+'МЗ ОСТРОВО'!C8+'МЗ КЛЕНОВНИК'!C8+'ЦЕНТАР ЗА КУЛТУРУ'!C8</f>
        <v>889344</v>
      </c>
      <c r="D8" s="13">
        <f>'МЗ ПЕТКА'!D8+'МЗ ОСТРОВО'!D8+'МЗ КЛЕНОВНИК'!D8+'ЦЕНТАР ЗА КУЛТУРУ'!D8+'УПРАВА '!D8+'МЗ СELO КОСТОЛАЦ'!D8</f>
        <v>0</v>
      </c>
      <c r="E8" s="19">
        <f>C8-D8</f>
        <v>889344</v>
      </c>
      <c r="F8" s="68">
        <f t="shared" si="0"/>
        <v>0</v>
      </c>
      <c r="G8" s="69">
        <f>'МЗ ПЕТКА'!G8+'МЗ ОСТРОВО'!G8+'МЗ КЛЕНОВНИК'!G8+'ЦЕНТАР ЗА КУЛТУРУ'!G8+'УПРАВА '!H8+'МЗ СELO КОСТОЛАЦ'!G8</f>
        <v>0</v>
      </c>
      <c r="H8" s="72">
        <f>C8+G8</f>
        <v>889344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W8" s="53"/>
      <c r="X8" s="53"/>
      <c r="Y8" s="53"/>
      <c r="Z8" s="53"/>
      <c r="AA8" s="53"/>
      <c r="AB8" s="53"/>
      <c r="AC8" s="53"/>
      <c r="AD8" s="53"/>
      <c r="AE8" s="53"/>
    </row>
    <row r="9" spans="1:31" ht="12.75">
      <c r="A9" s="65">
        <v>412300</v>
      </c>
      <c r="B9" s="66" t="s">
        <v>7</v>
      </c>
      <c r="C9" s="67">
        <f>'УПРАВА '!C9+'МЗ СELO КОСТОЛАЦ'!C9+'МЗ ПЕТКА'!C9+'МЗ ОСТРОВО'!C9+'МЗ КЛЕНОВНИК'!C9+'ЦЕНТАР ЗА КУЛТУРУ'!C9</f>
        <v>0</v>
      </c>
      <c r="D9" s="13">
        <f>'МЗ ПЕТКА'!D9+'МЗ ОСТРОВО'!D9+'МЗ КЛЕНОВНИК'!D9+'ЦЕНТАР ЗА КУЛТУРУ'!D9+'УПРАВА '!D9+'МЗ СELO КОСТОЛАЦ'!D9</f>
        <v>0</v>
      </c>
      <c r="E9" s="19">
        <f>C9-D9</f>
        <v>0</v>
      </c>
      <c r="F9" s="68" t="e">
        <f t="shared" si="0"/>
        <v>#DIV/0!</v>
      </c>
      <c r="G9" s="69">
        <f>'МЗ ПЕТКА'!G9+'МЗ ОСТРОВО'!G9+'МЗ КЛЕНОВНИК'!G9+'ЦЕНТАР ЗА КУЛТУРУ'!G9+'УПРАВА '!H9+'МЗ СELO КОСТОЛАЦ'!G9</f>
        <v>0</v>
      </c>
      <c r="H9" s="72">
        <f>C9+G9</f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W9" s="53"/>
      <c r="X9" s="53"/>
      <c r="Y9" s="53"/>
      <c r="Z9" s="53"/>
      <c r="AA9" s="53"/>
      <c r="AB9" s="53"/>
      <c r="AC9" s="53"/>
      <c r="AD9" s="53"/>
      <c r="AE9" s="53"/>
    </row>
    <row r="10" spans="1:33" s="64" customFormat="1" ht="12.75">
      <c r="A10" s="58">
        <v>413000</v>
      </c>
      <c r="B10" s="59" t="s">
        <v>8</v>
      </c>
      <c r="C10" s="60">
        <f>C11</f>
        <v>57552</v>
      </c>
      <c r="D10" s="10">
        <f>D11</f>
        <v>0</v>
      </c>
      <c r="E10" s="10">
        <f>E11</f>
        <v>57552</v>
      </c>
      <c r="F10" s="10">
        <f t="shared" si="0"/>
        <v>0</v>
      </c>
      <c r="G10" s="71">
        <f>G11</f>
        <v>0</v>
      </c>
      <c r="H10" s="71">
        <f>H11</f>
        <v>57552</v>
      </c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1" ht="12.75">
      <c r="A11" s="65">
        <v>413100</v>
      </c>
      <c r="B11" s="66" t="s">
        <v>8</v>
      </c>
      <c r="C11" s="67">
        <f>'УПРАВА '!C11+'МЗ СELO КОСТОЛАЦ'!C11+'МЗ ПЕТКА'!C11+'МЗ ОСТРОВО'!C11+'МЗ КЛЕНОВНИК'!C11+'ЦЕНТАР ЗА КУЛТУРУ'!C11</f>
        <v>57552</v>
      </c>
      <c r="D11" s="13">
        <f>'УПРАВА '!D11</f>
        <v>0</v>
      </c>
      <c r="E11" s="19">
        <f>C11-D11</f>
        <v>57552</v>
      </c>
      <c r="F11" s="68">
        <f t="shared" si="0"/>
        <v>0</v>
      </c>
      <c r="G11" s="69">
        <f>'УПРАВА '!H11</f>
        <v>0</v>
      </c>
      <c r="H11" s="13">
        <f>C11+G11</f>
        <v>57552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3" s="64" customFormat="1" ht="12.75">
      <c r="A12" s="58">
        <v>414000</v>
      </c>
      <c r="B12" s="59" t="s">
        <v>10</v>
      </c>
      <c r="C12" s="60">
        <f>SUM(C13:C16)</f>
        <v>80000</v>
      </c>
      <c r="D12" s="10">
        <f>SUM(D13:D16)</f>
        <v>0</v>
      </c>
      <c r="E12" s="10">
        <f>SUM(E13:E16)</f>
        <v>0</v>
      </c>
      <c r="F12" s="10"/>
      <c r="G12" s="71">
        <f>SUM(G13:G16)</f>
        <v>0</v>
      </c>
      <c r="H12" s="71">
        <f>SUM(H13:H16)</f>
        <v>80000</v>
      </c>
      <c r="I12" s="7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</row>
    <row r="13" spans="1:31" ht="25.5">
      <c r="A13" s="65">
        <v>414100</v>
      </c>
      <c r="B13" s="74" t="s">
        <v>108</v>
      </c>
      <c r="C13" s="67">
        <f>'УПРАВА '!C13+'МЗ СELO КОСТОЛАЦ'!C13+'МЗ ПЕТКА'!C13+'МЗ ОСТРОВО'!C13+'МЗ КЛЕНОВНИК'!C13+'ЦЕНТАР ЗА КУЛТУРУ'!C13</f>
        <v>0</v>
      </c>
      <c r="D13" s="13">
        <f>'УПРАВА '!D13+'МЗ СELO КОСТОЛАЦ'!D13+'МЗ ПЕТКА'!D13+'МЗ ОСТРОВО'!D13+'МЗ КЛЕНОВНИК'!D13+'ЦЕНТАР ЗА КУЛТУРУ'!D13</f>
        <v>0</v>
      </c>
      <c r="E13" s="19"/>
      <c r="F13" s="68"/>
      <c r="G13" s="69">
        <f>'УПРАВА '!H13+'МЗ СELO КОСТОЛАЦ'!G13+'МЗ ПЕТКА'!G13+'МЗ ОСТРОВО'!G13+'МЗ КЛЕНОВНИК'!G13+'ЦЕНТАР ЗА КУЛТУРУ'!G13</f>
        <v>0</v>
      </c>
      <c r="H13" s="72">
        <f>C13+G13</f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3" s="43" customFormat="1" ht="12.75">
      <c r="A14" s="65">
        <v>414200</v>
      </c>
      <c r="B14" s="66" t="s">
        <v>12</v>
      </c>
      <c r="C14" s="67">
        <f>'УПРАВА '!C14+'МЗ СELO КОСТОЛАЦ'!C14+'МЗ ПЕТКА'!C14+'МЗ ОСТРОВО'!C14+'МЗ КЛЕНОВНИК'!C14+'ЦЕНТАР ЗА КУЛТУРУ'!C14</f>
        <v>0</v>
      </c>
      <c r="D14" s="13">
        <f>'УПРАВА '!D14+'МЗ СELO КОСТОЛАЦ'!D14+'МЗ ПЕТКА'!D14+'МЗ ОСТРОВО'!D14+'МЗ КЛЕНОВНИК'!D14+'ЦЕНТАР ЗА КУЛТУРУ'!D14</f>
        <v>0</v>
      </c>
      <c r="E14" s="19"/>
      <c r="F14" s="68"/>
      <c r="G14" s="69">
        <f>'УПРАВА '!H14+'МЗ СELO КОСТОЛАЦ'!G14+'МЗ ПЕТКА'!G14+'МЗ ОСТРОВО'!G14+'МЗ КЛЕНОВНИК'!G14+'ЦЕНТАР ЗА КУЛТУРУ'!G14</f>
        <v>0</v>
      </c>
      <c r="H14" s="72">
        <f>C14+G14</f>
        <v>0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1:31" ht="12.75">
      <c r="A15" s="65">
        <v>414300</v>
      </c>
      <c r="B15" s="66" t="s">
        <v>13</v>
      </c>
      <c r="C15" s="67">
        <f>'УПРАВА '!C15+'МЗ СELO КОСТОЛАЦ'!C15+'МЗ ПЕТКА'!C15+'МЗ ОСТРОВО'!C15+'МЗ КЛЕНОВНИК'!C15+'ЦЕНТАР ЗА КУЛТУРУ'!C15</f>
        <v>30000</v>
      </c>
      <c r="D15" s="13">
        <f>'УПРАВА '!D15+'МЗ СELO КОСТОЛАЦ'!D15+'МЗ ПЕТКА'!D15+'МЗ ОСТРОВО'!D15+'МЗ КЛЕНОВНИК'!D15+'ЦЕНТАР ЗА КУЛТУРУ'!D15</f>
        <v>0</v>
      </c>
      <c r="E15" s="19"/>
      <c r="F15" s="68"/>
      <c r="G15" s="69">
        <f>'УПРАВА '!H15+'МЗ СELO КОСТОЛАЦ'!G15+'МЗ ПЕТКА'!G15+'МЗ ОСТРОВО'!G15+'МЗ КЛЕНОВНИК'!G15+'ЦЕНТАР ЗА КУЛТУРУ'!G15</f>
        <v>0</v>
      </c>
      <c r="H15" s="72">
        <f>C15+G15</f>
        <v>30000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3" s="43" customFormat="1" ht="23.25" customHeight="1">
      <c r="A16" s="65">
        <v>414400</v>
      </c>
      <c r="B16" s="74" t="s">
        <v>109</v>
      </c>
      <c r="C16" s="67">
        <f>'УПРАВА '!C16+'МЗ СELO КОСТОЛАЦ'!C16+'МЗ ПЕТКА'!C16+'МЗ ОСТРОВО'!C16+'МЗ КЛЕНОВНИК'!C16+'ЦЕНТАР ЗА КУЛТУРУ'!C16</f>
        <v>50000</v>
      </c>
      <c r="D16" s="13">
        <f>'УПРАВА '!D16+'МЗ СELO КОСТОЛАЦ'!D16+'МЗ ПЕТКА'!D16+'МЗ ОСТРОВО'!D16+'МЗ КЛЕНОВНИК'!D16+'ЦЕНТАР ЗА КУЛТУРУ'!D16</f>
        <v>0</v>
      </c>
      <c r="E16" s="19"/>
      <c r="F16" s="68"/>
      <c r="G16" s="69">
        <f>'УПРАВА '!H16+'МЗ СELO КОСТОЛАЦ'!G16+'МЗ ПЕТКА'!G16+'МЗ ОСТРОВО'!G16+'МЗ КЛЕНОВНИК'!G16+'ЦЕНТАР ЗА КУЛТУРУ'!G16</f>
        <v>0</v>
      </c>
      <c r="H16" s="72">
        <f>C16+G16</f>
        <v>50000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</row>
    <row r="17" spans="1:33" s="64" customFormat="1" ht="12.75">
      <c r="A17" s="58">
        <v>415000</v>
      </c>
      <c r="B17" s="59" t="s">
        <v>15</v>
      </c>
      <c r="C17" s="60">
        <f>C18</f>
        <v>326400</v>
      </c>
      <c r="D17" s="10">
        <f>D18</f>
        <v>0</v>
      </c>
      <c r="E17" s="10">
        <f>E18</f>
        <v>326400</v>
      </c>
      <c r="F17" s="10">
        <f t="shared" si="0"/>
        <v>0</v>
      </c>
      <c r="G17" s="71">
        <f>G18</f>
        <v>0</v>
      </c>
      <c r="H17" s="71">
        <f>H18</f>
        <v>326400</v>
      </c>
      <c r="I17" s="62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:31" ht="12.75">
      <c r="A18" s="65">
        <v>415100</v>
      </c>
      <c r="B18" s="66" t="s">
        <v>15</v>
      </c>
      <c r="C18" s="67">
        <f>'УПРАВА '!C18+'МЗ СELO КОСТОЛАЦ'!C18+'МЗ ПЕТКА'!C18+'МЗ ОСТРОВО'!C18+'МЗ КЛЕНОВНИК'!C18+'ЦЕНТАР ЗА КУЛТУРУ'!C18</f>
        <v>326400</v>
      </c>
      <c r="D18" s="13">
        <f>'УПРАВА '!D18+'МЗ СELO КОСТОЛАЦ'!D18+'МЗ ПЕТКА'!D20+'МЗ ОСТРОВО'!D20+'МЗ КЛЕНОВНИК'!D20+'ЦЕНТАР ЗА КУЛТУРУ'!D20</f>
        <v>0</v>
      </c>
      <c r="E18" s="19">
        <f>C18-D18</f>
        <v>326400</v>
      </c>
      <c r="F18" s="68">
        <f t="shared" si="0"/>
        <v>0</v>
      </c>
      <c r="G18" s="69">
        <f>'УПРАВА '!H18+'МЗ СELO КОСТОЛАЦ'!G18+'МЗ ПЕТКА'!G20+'МЗ ОСТРОВО'!G20+'МЗ КЛЕНОВНИК'!G20+'ЦЕНТАР ЗА КУЛТУРУ'!G20</f>
        <v>0</v>
      </c>
      <c r="H18" s="72">
        <f>C18+G18</f>
        <v>326400</v>
      </c>
      <c r="I18" s="70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3" s="64" customFormat="1" ht="12.75">
      <c r="A19" s="58">
        <v>416000</v>
      </c>
      <c r="B19" s="59" t="s">
        <v>17</v>
      </c>
      <c r="C19" s="60">
        <f>C20</f>
        <v>0</v>
      </c>
      <c r="D19" s="10">
        <f>D20</f>
        <v>0</v>
      </c>
      <c r="E19" s="10">
        <f>E20</f>
        <v>0</v>
      </c>
      <c r="F19" s="10"/>
      <c r="G19" s="71">
        <f>G20</f>
        <v>0</v>
      </c>
      <c r="H19" s="71">
        <f>H20</f>
        <v>0</v>
      </c>
      <c r="I19" s="76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:31" ht="12.75">
      <c r="A20" s="65">
        <v>416100</v>
      </c>
      <c r="B20" s="66" t="s">
        <v>17</v>
      </c>
      <c r="C20" s="67">
        <f>'УПРАВА '!C20+'МЗ СELO КОСТОЛАЦ'!C20+'МЗ ПЕТКА'!C20+'МЗ ОСТРОВО'!C20+'МЗ КЛЕНОВНИК'!C20+'ЦЕНТАР ЗА КУЛТУРУ'!C20</f>
        <v>0</v>
      </c>
      <c r="D20" s="13">
        <f>'УПРАВА '!D20+'МЗ СELO КОСТОЛАЦ'!D20+'МЗ ПЕТКА'!D20+'МЗ ОСТРОВО'!D20+'МЗ КЛЕНОВНИК'!D20+'ЦЕНТАР ЗА КУЛТУРУ'!D20</f>
        <v>0</v>
      </c>
      <c r="E20" s="19"/>
      <c r="F20" s="68"/>
      <c r="G20" s="69">
        <f>'УПРАВА '!H20+'МЗ СELO КОСТОЛАЦ'!G20+'МЗ ПЕТКА'!G20+'МЗ ОСТРОВО'!G20+'МЗ КЛЕНОВНИК'!G20+'ЦЕНТАР ЗА КУЛТУРУ'!G20</f>
        <v>0</v>
      </c>
      <c r="H20" s="72">
        <f>C20+G20</f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W20" s="53"/>
      <c r="X20" s="53"/>
      <c r="Y20" s="53"/>
      <c r="Z20" s="53"/>
      <c r="AA20" s="53"/>
      <c r="AB20" s="53"/>
      <c r="AC20" s="53"/>
      <c r="AD20" s="53"/>
      <c r="AE20" s="53"/>
    </row>
    <row r="21" spans="1:33" s="64" customFormat="1" ht="12.75">
      <c r="A21" s="58">
        <v>421000</v>
      </c>
      <c r="B21" s="59" t="s">
        <v>18</v>
      </c>
      <c r="C21" s="60">
        <f>SUM(C22:C28)</f>
        <v>19297000</v>
      </c>
      <c r="D21" s="10">
        <f>SUM(D22:D28)</f>
        <v>190651.36000000002</v>
      </c>
      <c r="E21" s="10">
        <f>SUM(E22:E28)</f>
        <v>19106348.64</v>
      </c>
      <c r="F21" s="10">
        <f t="shared" si="0"/>
        <v>0.9879844535420015</v>
      </c>
      <c r="G21" s="71">
        <f>SUM(G22:G28)</f>
        <v>7959</v>
      </c>
      <c r="H21" s="71">
        <f>SUM(H22:H28)</f>
        <v>19304959</v>
      </c>
      <c r="I21" s="76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:31" ht="12.75">
      <c r="A22" s="65">
        <v>421100</v>
      </c>
      <c r="B22" s="66" t="s">
        <v>19</v>
      </c>
      <c r="C22" s="67">
        <f>'УПРАВА '!C22+'МЗ СELO КОСТОЛАЦ'!C22+'МЗ ПЕТКА'!C22+'МЗ ОСТРОВО'!C22+'МЗ КЛЕНОВНИК'!C22+'ЦЕНТАР ЗА КУЛТУРУ'!C22</f>
        <v>477000</v>
      </c>
      <c r="D22" s="13">
        <f>'УПРАВА '!D22+'МЗ СELO КОСТОЛАЦ'!D22+'МЗ ПЕТКА'!D22+'МЗ ОСТРОВО'!D22+'МЗ КЛЕНОВНИК'!D22+'ЦЕНТАР ЗА КУЛТУРУ'!D22</f>
        <v>11220.5</v>
      </c>
      <c r="E22" s="19">
        <f>C22-D22</f>
        <v>465779.5</v>
      </c>
      <c r="F22" s="68">
        <f t="shared" si="0"/>
        <v>2.35230607966457</v>
      </c>
      <c r="G22" s="69">
        <f>'УПРАВА '!H22+'МЗ СELO КОСТОЛАЦ'!G22+'МЗ ПЕТКА'!G22+'МЗ ОСТРОВО'!G22+'МЗ КЛЕНОВНИК'!G22+'ЦЕНТАР ЗА КУЛТУРУ'!G22</f>
        <v>7959</v>
      </c>
      <c r="H22" s="72">
        <f>C22+G22</f>
        <v>484959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ht="12.75">
      <c r="A23" s="65">
        <v>421200</v>
      </c>
      <c r="B23" s="66" t="s">
        <v>20</v>
      </c>
      <c r="C23" s="67">
        <f>'УПРАВА '!C23+'МЗ СELO КОСТОЛАЦ'!C23+'МЗ ПЕТКА'!C23+'МЗ ОСТРОВО'!C23+'МЗ КЛЕНОВНИК'!C23+'ЦЕНТАР ЗА КУЛТУРУ'!C23</f>
        <v>8667000</v>
      </c>
      <c r="D23" s="13">
        <f>'УПРАВА '!D23+'МЗ СELO КОСТОЛАЦ'!D23+'МЗ ПЕТКА'!D23+'МЗ ОСТРОВО'!D23+'МЗ КЛЕНОВНИК'!D23+'ЦЕНТАР ЗА КУЛТУРУ'!D23</f>
        <v>153279.51</v>
      </c>
      <c r="E23" s="19">
        <f aca="true" t="shared" si="1" ref="E23:E28">C23-D23</f>
        <v>8513720.49</v>
      </c>
      <c r="F23" s="68">
        <f t="shared" si="0"/>
        <v>1.7685417099342335</v>
      </c>
      <c r="G23" s="69">
        <f>'УПРАВА '!H23+'МЗ СELO КОСТОЛАЦ'!G23+'МЗ ПЕТКА'!G23+'МЗ ОСТРОВО'!G23+'МЗ КЛЕНОВНИК'!G23+'ЦЕНТАР ЗА КУЛТУРУ'!G23</f>
        <v>0</v>
      </c>
      <c r="H23" s="72">
        <f aca="true" t="shared" si="2" ref="H23:H28">C23+G23</f>
        <v>8667000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ht="12.75">
      <c r="A24" s="65">
        <v>421300</v>
      </c>
      <c r="B24" s="66" t="s">
        <v>21</v>
      </c>
      <c r="C24" s="67">
        <f>'УПРАВА '!C24+'МЗ СELO КОСТОЛАЦ'!C24+'МЗ ПЕТКА'!C24+'МЗ ОСТРОВО'!C24+'МЗ КЛЕНОВНИК'!C24+'ЦЕНТАР ЗА КУЛТУРУ'!C24</f>
        <v>7749600</v>
      </c>
      <c r="D24" s="13">
        <f>'УПРАВА '!D24+'МЗ СELO КОСТОЛАЦ'!D24+'МЗ ПЕТКА'!D24+'МЗ ОСТРОВО'!D24+'МЗ КЛЕНОВНИК'!D24+'ЦЕНТАР ЗА КУЛТУРУ'!D24</f>
        <v>12376</v>
      </c>
      <c r="E24" s="19">
        <f t="shared" si="1"/>
        <v>7737224</v>
      </c>
      <c r="F24" s="68">
        <f t="shared" si="0"/>
        <v>0.15969856508723032</v>
      </c>
      <c r="G24" s="69">
        <f>'УПРАВА '!H24+'МЗ СELO КОСТОЛАЦ'!G24+'МЗ ПЕТКА'!G24+'МЗ ОСТРОВО'!G24+'МЗ КЛЕНОВНИК'!G24+'ЦЕНТАР ЗА КУЛТУРУ'!G24</f>
        <v>0</v>
      </c>
      <c r="H24" s="72">
        <f t="shared" si="2"/>
        <v>7749600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ht="12.75">
      <c r="A25" s="65">
        <v>421400</v>
      </c>
      <c r="B25" s="66" t="s">
        <v>22</v>
      </c>
      <c r="C25" s="67">
        <f>'УПРАВА '!C25+'МЗ СELO КОСТОЛАЦ'!C25+'МЗ ПЕТКА'!C25+'МЗ ОСТРОВО'!C25+'МЗ КЛЕНОВНИК'!C25+'ЦЕНТАР ЗА КУЛТУРУ'!C25</f>
        <v>1450400</v>
      </c>
      <c r="D25" s="13">
        <f>'УПРАВА '!D25+'МЗ СELO КОСТОЛАЦ'!D25+'МЗ ПЕТКА'!D25+'МЗ ОСТРОВО'!D25+'МЗ КЛЕНОВНИК'!D25+'ЦЕНТАР ЗА КУЛТУРУ'!D25</f>
        <v>13775.35</v>
      </c>
      <c r="E25" s="19">
        <f t="shared" si="1"/>
        <v>1436624.65</v>
      </c>
      <c r="F25" s="68">
        <f t="shared" si="0"/>
        <v>0.9497621345835632</v>
      </c>
      <c r="G25" s="69">
        <f>'УПРАВА '!H25+'МЗ СELO КОСТОЛАЦ'!G25+'МЗ ПЕТКА'!G25+'МЗ ОСТРОВО'!G25+'МЗ КЛЕНОВНИК'!G25+'ЦЕНТАР ЗА КУЛТУРУ'!G25</f>
        <v>0</v>
      </c>
      <c r="H25" s="72">
        <f t="shared" si="2"/>
        <v>1450400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ht="12.75">
      <c r="A26" s="65">
        <v>421500</v>
      </c>
      <c r="B26" s="66" t="s">
        <v>23</v>
      </c>
      <c r="C26" s="67">
        <f>'УПРАВА '!C26+'МЗ СELO КОСТОЛАЦ'!C26+'МЗ ПЕТКА'!C26+'МЗ ОСТРОВО'!C26+'МЗ КЛЕНОВНИК'!C26+'ЦЕНТАР ЗА КУЛТУРУ'!C26</f>
        <v>903000</v>
      </c>
      <c r="D26" s="13">
        <f>'УПРАВА '!D26+'МЗ СELO КОСТОЛАЦ'!D26+'МЗ ПЕТКА'!D26+'МЗ ОСТРОВО'!D26+'МЗ КЛЕНОВНИК'!D26+'ЦЕНТАР ЗА КУЛТУРУ'!D26</f>
        <v>0</v>
      </c>
      <c r="E26" s="19">
        <f t="shared" si="1"/>
        <v>903000</v>
      </c>
      <c r="F26" s="68">
        <f t="shared" si="0"/>
        <v>0</v>
      </c>
      <c r="G26" s="69">
        <f>'УПРАВА '!H26+'МЗ СELO КОСТОЛАЦ'!G26+'МЗ ПЕТКА'!G26+'МЗ ОСТРОВО'!G26+'МЗ КЛЕНОВНИК'!G26+'ЦЕНТАР ЗА КУЛТУРУ'!G26</f>
        <v>0</v>
      </c>
      <c r="H26" s="72">
        <f t="shared" si="2"/>
        <v>903000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ht="12.75">
      <c r="A27" s="65">
        <v>421600</v>
      </c>
      <c r="B27" s="66" t="s">
        <v>24</v>
      </c>
      <c r="C27" s="67">
        <f>'УПРАВА '!C27+'МЗ СELO КОСТОЛАЦ'!C27+'МЗ ПЕТКА'!C27+'МЗ ОСТРОВО'!C27+'МЗ КЛЕНОВНИК'!C27+'ЦЕНТАР ЗА КУЛТУРУ'!C27</f>
        <v>0</v>
      </c>
      <c r="D27" s="13">
        <f>'УПРАВА '!D27+'МЗ СELO КОСТОЛАЦ'!D27+'МЗ ПЕТКА'!D27+'МЗ ОСТРОВО'!D27+'МЗ КЛЕНОВНИК'!D27+'ЦЕНТАР ЗА КУЛТУРУ'!D27</f>
        <v>0</v>
      </c>
      <c r="E27" s="19">
        <f t="shared" si="1"/>
        <v>0</v>
      </c>
      <c r="F27" s="68"/>
      <c r="G27" s="69">
        <f>'УПРАВА '!H27+'МЗ СELO КОСТОЛАЦ'!G27+'МЗ ПЕТКА'!G27+'МЗ ОСТРОВО'!G27+'МЗ КЛЕНОВНИК'!G27+'ЦЕНТАР ЗА КУЛТУРУ'!G27</f>
        <v>0</v>
      </c>
      <c r="H27" s="72">
        <f t="shared" si="2"/>
        <v>0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W27" s="53"/>
      <c r="X27" s="53"/>
      <c r="Y27" s="53"/>
      <c r="Z27" s="53"/>
      <c r="AA27" s="53"/>
      <c r="AB27" s="53"/>
      <c r="AC27" s="53"/>
      <c r="AD27" s="53"/>
      <c r="AE27" s="53"/>
    </row>
    <row r="28" spans="1:33" ht="12.75">
      <c r="A28" s="65">
        <v>421900</v>
      </c>
      <c r="B28" s="66" t="s">
        <v>25</v>
      </c>
      <c r="C28" s="67">
        <f>'УПРАВА '!C28+'МЗ СELO КОСТОЛАЦ'!C28+'МЗ ПЕТКА'!C28+'МЗ ОСТРОВО'!C28+'МЗ КЛЕНОВНИК'!C28+'ЦЕНТАР ЗА КУЛТУРУ'!C28</f>
        <v>50000</v>
      </c>
      <c r="D28" s="13">
        <f>'УПРАВА '!D28+'МЗ СELO КОСТОЛАЦ'!D28+'МЗ ПЕТКА'!D28+'МЗ ОСТРОВО'!D28+'МЗ КЛЕНОВНИК'!D28+'ЦЕНТАР ЗА КУЛТУРУ'!D28</f>
        <v>0</v>
      </c>
      <c r="E28" s="19">
        <f t="shared" si="1"/>
        <v>50000</v>
      </c>
      <c r="F28" s="68"/>
      <c r="G28" s="69">
        <f>'УПРАВА '!H28+'МЗ СELO КОСТОЛАЦ'!G28+'МЗ ПЕТКА'!G28+'МЗ ОСТРОВО'!G28+'МЗ КЛЕНОВНИК'!G28+'ЦЕНТАР ЗА КУЛТУРУ'!G28</f>
        <v>0</v>
      </c>
      <c r="H28" s="72">
        <f t="shared" si="2"/>
        <v>50000</v>
      </c>
      <c r="V28"/>
      <c r="AF28"/>
      <c r="AG28"/>
    </row>
    <row r="29" spans="1:33" s="64" customFormat="1" ht="12.75">
      <c r="A29" s="58">
        <v>422000</v>
      </c>
      <c r="B29" s="59" t="s">
        <v>26</v>
      </c>
      <c r="C29" s="60">
        <f>SUM(C30:C33)</f>
        <v>8500</v>
      </c>
      <c r="D29" s="10">
        <f>SUM(D30:D33)</f>
        <v>0</v>
      </c>
      <c r="E29" s="10">
        <f>SUM(E30:E33)</f>
        <v>8500</v>
      </c>
      <c r="F29" s="10">
        <f t="shared" si="0"/>
        <v>0</v>
      </c>
      <c r="G29" s="71">
        <f>SUM(G30:G33)</f>
        <v>0</v>
      </c>
      <c r="H29" s="71">
        <f>SUM(H30:H33)</f>
        <v>8500</v>
      </c>
      <c r="I29" s="76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:31" ht="12.75">
      <c r="A30" s="65">
        <v>422100</v>
      </c>
      <c r="B30" s="66" t="s">
        <v>27</v>
      </c>
      <c r="C30" s="67">
        <f>'УПРАВА '!C30+'МЗ СELO КОСТОЛАЦ'!C30+'МЗ ПЕТКА'!C30+'МЗ ОСТРОВО'!C30+'МЗ КЛЕНОВНИК'!C30+'ЦЕНТАР ЗА КУЛТУРУ'!C30</f>
        <v>8500</v>
      </c>
      <c r="D30" s="13">
        <f>'УПРАВА '!D30+'МЗ СELO КОСТОЛАЦ'!D30+'МЗ ПЕТКА'!D30+'МЗ ОСТРОВО'!D30+'МЗ КЛЕНОВНИК'!D30+'ЦЕНТАР ЗА КУЛТУРУ'!D30</f>
        <v>0</v>
      </c>
      <c r="E30" s="19">
        <f>C30-D30</f>
        <v>8500</v>
      </c>
      <c r="F30" s="68">
        <f t="shared" si="0"/>
        <v>0</v>
      </c>
      <c r="G30" s="69">
        <f>'УПРАВА '!H30+'МЗ СELO КОСТОЛАЦ'!G30+'МЗ ПЕТКА'!G30+'МЗ ОСТРОВО'!G30+'МЗ КЛЕНОВНИК'!G30+'ЦЕНТАР ЗА КУЛТУРУ'!G30</f>
        <v>0</v>
      </c>
      <c r="H30" s="72">
        <f>C30+G30</f>
        <v>8500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W30" s="53"/>
      <c r="X30" s="53"/>
      <c r="Y30" s="53"/>
      <c r="Z30" s="53"/>
      <c r="AA30" s="53"/>
      <c r="AB30" s="53"/>
      <c r="AC30" s="53"/>
      <c r="AD30" s="53"/>
      <c r="AE30" s="53"/>
    </row>
    <row r="31" spans="1:31" ht="12.75">
      <c r="A31" s="65">
        <v>422200</v>
      </c>
      <c r="B31" s="66" t="s">
        <v>28</v>
      </c>
      <c r="C31" s="67">
        <f>'УПРАВА '!C31+'МЗ СELO КОСТОЛАЦ'!C31+'МЗ ПЕТКА'!C31+'МЗ ОСТРОВО'!C31+'МЗ КЛЕНОВНИК'!C31+'ЦЕНТАР ЗА КУЛТУРУ'!C31</f>
        <v>0</v>
      </c>
      <c r="D31" s="13">
        <f>'УПРАВА '!D31+'МЗ СELO КОСТОЛАЦ'!D31+'МЗ ПЕТКА'!D31+'МЗ ОСТРОВО'!D31+'МЗ КЛЕНОВНИК'!D31+'ЦЕНТАР ЗА КУЛТУРУ'!D31</f>
        <v>0</v>
      </c>
      <c r="E31" s="19">
        <f>C31-D31</f>
        <v>0</v>
      </c>
      <c r="F31" s="68"/>
      <c r="G31" s="69">
        <f>'УПРАВА '!H31+'МЗ СELO КОСТОЛАЦ'!G31+'МЗ ПЕТКА'!G31+'МЗ ОСТРОВО'!G31+'МЗ КЛЕНОВНИК'!G31+'ЦЕНТАР ЗА КУЛТУРУ'!G31</f>
        <v>0</v>
      </c>
      <c r="H31" s="72">
        <f>C31+G31</f>
        <v>0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1:31" ht="12.75">
      <c r="A32" s="65">
        <v>422300</v>
      </c>
      <c r="B32" s="66" t="s">
        <v>29</v>
      </c>
      <c r="C32" s="67">
        <f>'УПРАВА '!C32+'МЗ СELO КОСТОЛАЦ'!C32+'МЗ ПЕТКА'!C32+'МЗ ОСТРОВО'!C32+'МЗ КЛЕНОВНИК'!C32+'ЦЕНТАР ЗА КУЛТУРУ'!C32</f>
        <v>0</v>
      </c>
      <c r="D32" s="13">
        <f>'УПРАВА '!D32+'МЗ СELO КОСТОЛАЦ'!D32+'МЗ ПЕТКА'!D32+'МЗ ОСТРОВО'!D32+'МЗ КЛЕНОВНИК'!D32+'ЦЕНТАР ЗА КУЛТУРУ'!D32</f>
        <v>0</v>
      </c>
      <c r="E32" s="19">
        <f>C32-D32</f>
        <v>0</v>
      </c>
      <c r="F32" s="68"/>
      <c r="G32" s="69">
        <f>'УПРАВА '!H32+'МЗ СELO КОСТОЛАЦ'!G32+'МЗ ПЕТКА'!G32+'МЗ ОСТРОВО'!G32+'МЗ КЛЕНОВНИК'!G32+'ЦЕНТАР ЗА КУЛТУРУ'!G32</f>
        <v>0</v>
      </c>
      <c r="H32" s="72">
        <f>C32+G32</f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ht="12.75">
      <c r="A33" s="65">
        <v>422900</v>
      </c>
      <c r="B33" s="66" t="s">
        <v>30</v>
      </c>
      <c r="C33" s="67">
        <f>'УПРАВА '!C33+'МЗ СELO КОСТОЛАЦ'!C33+'МЗ ПЕТКА'!C33+'МЗ ОСТРОВО'!C33+'МЗ КЛЕНОВНИК'!C33+'ЦЕНТАР ЗА КУЛТУРУ'!C33</f>
        <v>0</v>
      </c>
      <c r="D33" s="13">
        <f>'УПРАВА '!D33+'МЗ СELO КОСТОЛАЦ'!D33+'МЗ ПЕТКА'!D33+'МЗ ОСТРОВО'!D33+'МЗ КЛЕНОВНИК'!D33+'ЦЕНТАР ЗА КУЛТУРУ'!D33</f>
        <v>0</v>
      </c>
      <c r="E33" s="19">
        <f>C33-D33</f>
        <v>0</v>
      </c>
      <c r="F33" s="68"/>
      <c r="G33" s="69">
        <f>'УПРАВА '!H33+'МЗ СELO КОСТОЛАЦ'!G33+'МЗ ПЕТКА'!G33+'МЗ ОСТРОВО'!G33+'МЗ КЛЕНОВНИК'!G33+'ЦЕНТАР ЗА КУЛТУРУ'!G33</f>
        <v>0</v>
      </c>
      <c r="H33" s="72">
        <f>C33+G33</f>
        <v>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3" s="64" customFormat="1" ht="12.75">
      <c r="A34" s="58">
        <v>423000</v>
      </c>
      <c r="B34" s="59" t="s">
        <v>31</v>
      </c>
      <c r="C34" s="60">
        <f>SUM(C35:C42)</f>
        <v>13434883</v>
      </c>
      <c r="D34" s="10">
        <f>SUM(D35:D42)</f>
        <v>172266.09000000003</v>
      </c>
      <c r="E34" s="10">
        <f>SUM(E35:E42)</f>
        <v>13262616.91</v>
      </c>
      <c r="F34" s="10">
        <f t="shared" si="0"/>
        <v>1.2822299234016405</v>
      </c>
      <c r="G34" s="71">
        <f>SUM(G35:G42)</f>
        <v>0</v>
      </c>
      <c r="H34" s="71">
        <f>SUM(H35:H42)</f>
        <v>13434883</v>
      </c>
      <c r="I34" s="76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1" ht="12.75">
      <c r="A35" s="65">
        <v>423100</v>
      </c>
      <c r="B35" s="66" t="s">
        <v>32</v>
      </c>
      <c r="C35" s="67">
        <f>'УПРАВА '!C35+'МЗ СELO КОСТОЛАЦ'!C35+'МЗ ПЕТКА'!C35+'МЗ ОСТРОВО'!C35+'МЗ КЛЕНОВНИК'!C35+'ЦЕНТАР ЗА КУЛТУРУ'!C35</f>
        <v>1903000</v>
      </c>
      <c r="D35" s="13">
        <f>'УПРАВА '!D35+'МЗ СELO КОСТОЛАЦ'!D35+'МЗ ПЕТКА'!D35+'МЗ ОСТРОВО'!D35+'МЗ КЛЕНОВНИК'!D35+'ЦЕНТАР ЗА КУЛТУРУ'!D35</f>
        <v>0</v>
      </c>
      <c r="E35" s="72">
        <f>C35-D35</f>
        <v>1903000</v>
      </c>
      <c r="F35" s="68"/>
      <c r="G35" s="69">
        <f>'УПРАВА '!H35+'МЗ СELO КОСТОЛАЦ'!G35+'МЗ ПЕТКА'!G35+'МЗ ОСТРОВО'!G35+'МЗ КЛЕНОВНИК'!G35+'ЦЕНТАР ЗА КУЛТУРУ'!G35</f>
        <v>0</v>
      </c>
      <c r="H35" s="72">
        <f>C35+G35</f>
        <v>1903000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ht="12.75">
      <c r="A36" s="65">
        <v>423200</v>
      </c>
      <c r="B36" s="66" t="s">
        <v>33</v>
      </c>
      <c r="C36" s="67">
        <f>'УПРАВА '!C36+'МЗ СELO КОСТОЛАЦ'!C36+'МЗ ПЕТКА'!C36+'МЗ ОСТРОВО'!C36+'МЗ КЛЕНОВНИК'!C36+'ЦЕНТАР ЗА КУЛТУРУ'!C36</f>
        <v>723783</v>
      </c>
      <c r="D36" s="13">
        <f>'УПРАВА '!D36+'МЗ СELO КОСТОЛАЦ'!D36+'МЗ ПЕТКА'!D36+'МЗ ОСТРОВО'!D36+'МЗ КЛЕНОВНИК'!D36+'ЦЕНТАР ЗА КУЛТУРУ'!D36</f>
        <v>0</v>
      </c>
      <c r="E36" s="72">
        <f aca="true" t="shared" si="3" ref="E36:E42">C36-D36</f>
        <v>723783</v>
      </c>
      <c r="F36" s="68">
        <f t="shared" si="0"/>
        <v>0</v>
      </c>
      <c r="G36" s="69">
        <f>'УПРАВА '!H36+'МЗ СELO КОСТОЛАЦ'!G36+'МЗ ПЕТКА'!G36+'МЗ ОСТРОВО'!G36+'МЗ КЛЕНОВНИК'!G36+'ЦЕНТАР ЗА КУЛТУРУ'!G36</f>
        <v>0</v>
      </c>
      <c r="H36" s="72">
        <f aca="true" t="shared" si="4" ref="H36:H42">C36+G36</f>
        <v>723783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ht="12.75">
      <c r="A37" s="65">
        <v>423300</v>
      </c>
      <c r="B37" s="66" t="s">
        <v>34</v>
      </c>
      <c r="C37" s="67">
        <f>'УПРАВА '!C37+'МЗ СELO КОСТОЛАЦ'!C37+'МЗ ПЕТКА'!C37+'МЗ ОСТРОВО'!C37+'МЗ КЛЕНОВНИК'!C37+'ЦЕНТАР ЗА КУЛТУРУ'!C37</f>
        <v>330000</v>
      </c>
      <c r="D37" s="13">
        <f>'УПРАВА '!D37+'МЗ СELO КОСТОЛАЦ'!D37+'МЗ ПЕТКА'!D37+'МЗ ОСТРОВО'!D37+'МЗ КЛЕНОВНИК'!D37+'ЦЕНТАР ЗА КУЛТУРУ'!D37</f>
        <v>0</v>
      </c>
      <c r="E37" s="72">
        <f t="shared" si="3"/>
        <v>330000</v>
      </c>
      <c r="F37" s="68">
        <f t="shared" si="0"/>
        <v>0</v>
      </c>
      <c r="G37" s="69">
        <f>'УПРАВА '!H37+'МЗ СELO КОСТОЛАЦ'!G37+'МЗ ПЕТКА'!G37+'МЗ ОСТРОВО'!G37+'МЗ КЛЕНОВНИК'!G37+'ЦЕНТАР ЗА КУЛТУРУ'!G37</f>
        <v>0</v>
      </c>
      <c r="H37" s="72">
        <f t="shared" si="4"/>
        <v>330000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ht="12.75">
      <c r="A38" s="65">
        <v>423400</v>
      </c>
      <c r="B38" s="66" t="s">
        <v>35</v>
      </c>
      <c r="C38" s="67">
        <f>'УПРАВА '!C38+'МЗ СELO КОСТОЛАЦ'!C38+'МЗ ПЕТКА'!C38+'МЗ ОСТРОВО'!C38+'МЗ КЛЕНОВНИК'!C38+'ЦЕНТАР ЗА КУЛТУРУ'!C38</f>
        <v>3519000</v>
      </c>
      <c r="D38" s="13">
        <f>'УПРАВА '!D38+'МЗ СELO КОСТОЛАЦ'!D38+'МЗ ПЕТКА'!D38+'МЗ ОСТРОВО'!D38+'МЗ КЛЕНОВНИК'!D38+'ЦЕНТАР ЗА КУЛТУРУ'!D38</f>
        <v>10113.6</v>
      </c>
      <c r="E38" s="72">
        <f t="shared" si="3"/>
        <v>3508886.4</v>
      </c>
      <c r="F38" s="68">
        <f t="shared" si="0"/>
        <v>0.2873998294970162</v>
      </c>
      <c r="G38" s="69">
        <f>'УПРАВА '!H38+'МЗ СELO КОСТОЛАЦ'!G38+'МЗ ПЕТКА'!G38+'МЗ ОСТРОВО'!G38+'МЗ КЛЕНОВНИК'!G38+'ЦЕНТАР ЗА КУЛТУРУ'!G38</f>
        <v>0</v>
      </c>
      <c r="H38" s="72">
        <f t="shared" si="4"/>
        <v>3519000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ht="12.75">
      <c r="A39" s="65">
        <v>423500</v>
      </c>
      <c r="B39" s="66" t="s">
        <v>36</v>
      </c>
      <c r="C39" s="67">
        <f>'УПРАВА '!C39+'МЗ СELO КОСТОЛАЦ'!C39+'МЗ ПЕТКА'!C39+'МЗ ОСТРОВО'!C39+'МЗ КЛЕНОВНИК'!C39+'ЦЕНТАР ЗА КУЛТУРУ'!C39</f>
        <v>1117000</v>
      </c>
      <c r="D39" s="13">
        <f>'УПРАВА '!D39+'МЗ СELO КОСТОЛАЦ'!D39+'МЗ ПЕТКА'!D39+'МЗ ОСТРОВО'!D39+'МЗ КЛЕНОВНИК'!D39+'ЦЕНТАР ЗА КУЛТУРУ'!D39</f>
        <v>0</v>
      </c>
      <c r="E39" s="72">
        <f t="shared" si="3"/>
        <v>1117000</v>
      </c>
      <c r="F39" s="68">
        <f t="shared" si="0"/>
        <v>0</v>
      </c>
      <c r="G39" s="69">
        <f>'УПРАВА '!H39+'МЗ СELO КОСТОЛАЦ'!G39+'МЗ ПЕТКА'!G39+'МЗ ОСТРОВО'!G39+'МЗ КЛЕНОВНИК'!G39+'ЦЕНТАР ЗА КУЛТУРУ'!G39</f>
        <v>0</v>
      </c>
      <c r="H39" s="72">
        <f t="shared" si="4"/>
        <v>1117000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12.75">
      <c r="A40" s="65">
        <v>423600</v>
      </c>
      <c r="B40" s="66" t="s">
        <v>37</v>
      </c>
      <c r="C40" s="67">
        <f>'УПРАВА '!C40+'МЗ СELO КОСТОЛАЦ'!C40+'МЗ ПЕТКА'!C40+'МЗ ОСТРОВО'!C40+'МЗ КЛЕНОВНИК'!C40+'ЦЕНТАР ЗА КУЛТУРУ'!C40</f>
        <v>840000</v>
      </c>
      <c r="D40" s="13">
        <f>'УПРАВА '!D40+'МЗ СELO КОСТОЛАЦ'!D40+'МЗ ПЕТКА'!D40+'МЗ ОСТРОВО'!D40+'МЗ КЛЕНОВНИК'!D40+'ЦЕНТАР ЗА КУЛТУРУ'!D40</f>
        <v>0</v>
      </c>
      <c r="E40" s="72">
        <f t="shared" si="3"/>
        <v>840000</v>
      </c>
      <c r="F40" s="68">
        <f t="shared" si="0"/>
        <v>0</v>
      </c>
      <c r="G40" s="69">
        <f>'УПРАВА '!H40+'МЗ СELO КОСТОЛАЦ'!G40+'МЗ ПЕТКА'!G40+'МЗ ОСТРОВО'!G40+'МЗ КЛЕНОВНИК'!G40+'ЦЕНТАР ЗА КУЛТУРУ'!G40</f>
        <v>0</v>
      </c>
      <c r="H40" s="72">
        <f t="shared" si="4"/>
        <v>840000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ht="12.75">
      <c r="A41" s="65">
        <v>423700</v>
      </c>
      <c r="B41" s="66" t="s">
        <v>38</v>
      </c>
      <c r="C41" s="67">
        <f>'УПРАВА '!C41+'МЗ СELO КОСТОЛАЦ'!C41+'МЗ ПЕТКА'!C41+'МЗ ОСТРОВО'!C41+'МЗ КЛЕНОВНИК'!C41+'ЦЕНТАР ЗА КУЛТУРУ'!C41</f>
        <v>1680000</v>
      </c>
      <c r="D41" s="13">
        <f>'УПРАВА '!D41+'МЗ СELO КОСТОЛАЦ'!D41+'МЗ ПЕТКА'!D41+'МЗ ОСТРОВО'!D41+'МЗ КЛЕНОВНИК'!D41+'ЦЕНТАР ЗА КУЛТУРУ'!D41</f>
        <v>117359</v>
      </c>
      <c r="E41" s="72">
        <f t="shared" si="3"/>
        <v>1562641</v>
      </c>
      <c r="F41" s="68">
        <f t="shared" si="0"/>
        <v>6.985654761904763</v>
      </c>
      <c r="G41" s="69">
        <f>'УПРАВА '!H41+'МЗ СELO КОСТОЛАЦ'!G41+'МЗ ПЕТКА'!G41+'МЗ ОСТРОВО'!G41+'МЗ КЛЕНОВНИК'!G41+'ЦЕНТАР ЗА КУЛТУРУ'!G41</f>
        <v>0</v>
      </c>
      <c r="H41" s="72">
        <f t="shared" si="4"/>
        <v>1680000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ht="12.75">
      <c r="A42" s="65">
        <v>423900</v>
      </c>
      <c r="B42" s="66" t="s">
        <v>39</v>
      </c>
      <c r="C42" s="67">
        <f>'УПРАВА '!C42+'МЗ СELO КОСТОЛАЦ'!C42+'МЗ ПЕТКА'!C42+'МЗ ОСТРОВО'!C42+'МЗ КЛЕНОВНИК'!C42+'ЦЕНТАР ЗА КУЛТУРУ'!C42</f>
        <v>3322100</v>
      </c>
      <c r="D42" s="13">
        <f>'УПРАВА '!D42+'МЗ СELO КОСТОЛАЦ'!D42+'МЗ ПЕТКА'!D42+'МЗ ОСТРОВО'!D42+'МЗ КЛЕНОВНИК'!D42+'ЦЕНТАР ЗА КУЛТУРУ'!D42</f>
        <v>44793.490000000005</v>
      </c>
      <c r="E42" s="72">
        <f t="shared" si="3"/>
        <v>3277306.51</v>
      </c>
      <c r="F42" s="68">
        <f t="shared" si="0"/>
        <v>1.3483486348996119</v>
      </c>
      <c r="G42" s="69">
        <f>'УПРАВА '!H42+'МЗ СELO КОСТОЛАЦ'!G42+'МЗ ПЕТКА'!G42+'МЗ ОСТРОВО'!G42+'МЗ КЛЕНОВНИК'!G42+'ЦЕНТАР ЗА КУЛТУРУ'!G42</f>
        <v>0</v>
      </c>
      <c r="H42" s="72">
        <f t="shared" si="4"/>
        <v>3322100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W42" s="53"/>
      <c r="X42" s="53"/>
      <c r="Y42" s="53"/>
      <c r="Z42" s="53"/>
      <c r="AA42" s="53"/>
      <c r="AB42" s="53"/>
      <c r="AC42" s="53"/>
      <c r="AD42" s="53"/>
      <c r="AE42" s="53"/>
    </row>
    <row r="43" spans="1:33" s="64" customFormat="1" ht="12.75">
      <c r="A43" s="58">
        <v>424000</v>
      </c>
      <c r="B43" s="59" t="s">
        <v>40</v>
      </c>
      <c r="C43" s="60">
        <f>SUM(C44:C50)</f>
        <v>20683400</v>
      </c>
      <c r="D43" s="10">
        <f>SUM(D44:D50)</f>
        <v>32000</v>
      </c>
      <c r="E43" s="10">
        <f>SUM(E44:E50)</f>
        <v>20651400</v>
      </c>
      <c r="F43" s="10">
        <f t="shared" si="0"/>
        <v>0.15471344169720647</v>
      </c>
      <c r="G43" s="71">
        <f>SUM(G44:G50)</f>
        <v>170000</v>
      </c>
      <c r="H43" s="71">
        <f>SUM(H44:H50)</f>
        <v>20853400</v>
      </c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1" ht="12.75">
      <c r="A44" s="65">
        <v>424100</v>
      </c>
      <c r="B44" s="66" t="s">
        <v>41</v>
      </c>
      <c r="C44" s="67">
        <f>'УПРАВА '!C44+'МЗ СELO КОСТОЛАЦ'!C44+'МЗ ПЕТКА'!C44+'МЗ ОСТРОВО'!C44+'МЗ КЛЕНОВНИК'!C44+'ЦЕНТАР ЗА КУЛТУРУ'!C44</f>
        <v>0</v>
      </c>
      <c r="D44" s="13">
        <f>'УПРАВА '!D44+'МЗ СELO КОСТОЛАЦ'!D44+'МЗ ПЕТКА'!D44+'МЗ ОСТРОВО'!D44+'МЗ КЛЕНОВНИК'!D44+'ЦЕНТАР ЗА КУЛТУРУ'!D44</f>
        <v>0</v>
      </c>
      <c r="E44" s="19">
        <f>C44-D44</f>
        <v>0</v>
      </c>
      <c r="F44" s="68"/>
      <c r="G44" s="69">
        <f>'УПРАВА '!H44+'МЗ СELO КОСТОЛАЦ'!G44+'МЗ ПЕТКА'!G44+'МЗ ОСТРОВО'!G44+'МЗ КЛЕНОВНИК'!G44+'ЦЕНТАР ЗА КУЛТУРУ'!G44</f>
        <v>0</v>
      </c>
      <c r="H44" s="72">
        <f>C44+G44</f>
        <v>0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W44" s="53"/>
      <c r="X44" s="53"/>
      <c r="Y44" s="53"/>
      <c r="Z44" s="53"/>
      <c r="AA44" s="53"/>
      <c r="AB44" s="53"/>
      <c r="AC44" s="53"/>
      <c r="AD44" s="53"/>
      <c r="AE44" s="53"/>
    </row>
    <row r="45" spans="1:31" ht="12.75">
      <c r="A45" s="65">
        <v>424200</v>
      </c>
      <c r="B45" s="66" t="s">
        <v>42</v>
      </c>
      <c r="C45" s="67">
        <f>'УПРАВА '!C45+'МЗ СELO КОСТОЛАЦ'!C45+'МЗ ПЕТКА'!C45+'МЗ ОСТРОВО'!C45+'МЗ КЛЕНОВНИК'!C45+'ЦЕНТАР ЗА КУЛТУРУ'!C45</f>
        <v>4050000</v>
      </c>
      <c r="D45" s="13">
        <f>'УПРАВА '!D45+'МЗ СELO КОСТОЛАЦ'!D45+'МЗ ПЕТКА'!D45+'МЗ ОСТРОВО'!D45+'МЗ КЛЕНОВНИК'!D45+'ЦЕНТАР ЗА КУЛТУРУ'!D45</f>
        <v>27000</v>
      </c>
      <c r="E45" s="19">
        <f aca="true" t="shared" si="5" ref="E45:E50">C45-D45</f>
        <v>4023000</v>
      </c>
      <c r="F45" s="68">
        <f t="shared" si="0"/>
        <v>0.6666666666666667</v>
      </c>
      <c r="G45" s="69">
        <f>'УПРАВА '!H45+'МЗ СELO КОСТОЛАЦ'!G45+'МЗ ПЕТКА'!G45+'МЗ ОСТРОВО'!G45+'МЗ КЛЕНОВНИК'!G45+'ЦЕНТАР ЗА КУЛТУРУ'!G45</f>
        <v>170000</v>
      </c>
      <c r="H45" s="72">
        <f aca="true" t="shared" si="6" ref="H45:H50">C45+G45</f>
        <v>4220000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W45" s="53"/>
      <c r="X45" s="53"/>
      <c r="Y45" s="53"/>
      <c r="Z45" s="53"/>
      <c r="AA45" s="53"/>
      <c r="AB45" s="53"/>
      <c r="AC45" s="53"/>
      <c r="AD45" s="53"/>
      <c r="AE45" s="53"/>
    </row>
    <row r="46" spans="1:31" ht="12.75">
      <c r="A46" s="65">
        <v>424300</v>
      </c>
      <c r="B46" s="66" t="s">
        <v>43</v>
      </c>
      <c r="C46" s="67">
        <f>'УПРАВА '!C46+'МЗ СELO КОСТОЛАЦ'!C46+'МЗ ПЕТКА'!C46+'МЗ ОСТРОВО'!C46+'МЗ КЛЕНОВНИК'!C46+'ЦЕНТАР ЗА КУЛТУРУ'!C46</f>
        <v>60000</v>
      </c>
      <c r="D46" s="13">
        <f>'УПРАВА '!D46+'МЗ СELO КОСТОЛАЦ'!D46+'МЗ ПЕТКА'!D46+'МЗ ОСТРОВО'!D46+'МЗ КЛЕНОВНИК'!D46+'ЦЕНТАР ЗА КУЛТУРУ'!D46</f>
        <v>0</v>
      </c>
      <c r="E46" s="19">
        <f t="shared" si="5"/>
        <v>60000</v>
      </c>
      <c r="F46" s="68"/>
      <c r="G46" s="69">
        <f>'УПРАВА '!H46+'МЗ СELO КОСТОЛАЦ'!G46+'МЗ ПЕТКА'!G46+'МЗ ОСТРОВО'!G46+'МЗ КЛЕНОВНИК'!G46+'ЦЕНТАР ЗА КУЛТУРУ'!G46</f>
        <v>0</v>
      </c>
      <c r="H46" s="72">
        <f t="shared" si="6"/>
        <v>60000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W46" s="53"/>
      <c r="X46" s="53"/>
      <c r="Y46" s="53"/>
      <c r="Z46" s="53"/>
      <c r="AA46" s="53"/>
      <c r="AB46" s="53"/>
      <c r="AC46" s="53"/>
      <c r="AD46" s="53"/>
      <c r="AE46" s="53"/>
    </row>
    <row r="47" spans="1:31" ht="12.75">
      <c r="A47" s="65">
        <v>424400</v>
      </c>
      <c r="B47" s="66" t="s">
        <v>44</v>
      </c>
      <c r="C47" s="67">
        <f>'УПРАВА '!C47+'МЗ СELO КОСТОЛАЦ'!C47+'МЗ ПЕТКА'!C47+'МЗ ОСТРОВО'!C47+'МЗ КЛЕНОВНИК'!C47+'ЦЕНТАР ЗА КУЛТУРУ'!C47</f>
        <v>0</v>
      </c>
      <c r="D47" s="13">
        <f>'УПРАВА '!D47+'МЗ СELO КОСТОЛАЦ'!D47+'МЗ ПЕТКА'!D47+'МЗ ОСТРОВО'!D47+'МЗ КЛЕНОВНИК'!D47+'ЦЕНТАР ЗА КУЛТУРУ'!D47</f>
        <v>0</v>
      </c>
      <c r="E47" s="19">
        <f t="shared" si="5"/>
        <v>0</v>
      </c>
      <c r="F47" s="68"/>
      <c r="G47" s="69">
        <f>'УПРАВА '!H47+'МЗ СELO КОСТОЛАЦ'!G47+'МЗ ПЕТКА'!G47+'МЗ ОСТРОВО'!G47+'МЗ КЛЕНОВНИК'!G47+'ЦЕНТАР ЗА КУЛТУРУ'!G47</f>
        <v>0</v>
      </c>
      <c r="H47" s="72">
        <f t="shared" si="6"/>
        <v>0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W47" s="53"/>
      <c r="X47" s="53"/>
      <c r="Y47" s="53"/>
      <c r="Z47" s="53"/>
      <c r="AA47" s="53"/>
      <c r="AB47" s="53"/>
      <c r="AC47" s="53"/>
      <c r="AD47" s="53"/>
      <c r="AE47" s="53"/>
    </row>
    <row r="48" spans="1:31" ht="25.5">
      <c r="A48" s="65">
        <v>424500</v>
      </c>
      <c r="B48" s="74" t="s">
        <v>45</v>
      </c>
      <c r="C48" s="67">
        <f>'УПРАВА '!C48+'МЗ СELO КОСТОЛАЦ'!C48+'МЗ ПЕТКА'!C48+'МЗ ОСТРОВО'!C48+'МЗ КЛЕНОВНИК'!C48+'ЦЕНТАР ЗА КУЛТУРУ'!C48</f>
        <v>0</v>
      </c>
      <c r="D48" s="13">
        <f>'УПРАВА '!D48+'МЗ СELO КОСТОЛАЦ'!D48+'МЗ ПЕТКА'!D48+'МЗ ОСТРОВО'!D48+'МЗ КЛЕНОВНИК'!D48+'ЦЕНТАР ЗА КУЛТУРУ'!D48</f>
        <v>0</v>
      </c>
      <c r="E48" s="19">
        <f t="shared" si="5"/>
        <v>0</v>
      </c>
      <c r="F48" s="68"/>
      <c r="G48" s="69">
        <f>'УПРАВА '!H48+'МЗ СELO КОСТОЛАЦ'!G48+'МЗ ПЕТКА'!G48+'МЗ ОСТРОВО'!G48+'МЗ КЛЕНОВНИК'!G48+'ЦЕНТАР ЗА КУЛТУРУ'!G48</f>
        <v>0</v>
      </c>
      <c r="H48" s="72">
        <f t="shared" si="6"/>
        <v>0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W48" s="53"/>
      <c r="X48" s="53"/>
      <c r="Y48" s="53"/>
      <c r="Z48" s="53"/>
      <c r="AA48" s="53"/>
      <c r="AB48" s="53"/>
      <c r="AC48" s="53"/>
      <c r="AD48" s="53"/>
      <c r="AE48" s="53"/>
    </row>
    <row r="49" spans="1:31" ht="25.5">
      <c r="A49" s="65">
        <v>424600</v>
      </c>
      <c r="B49" s="74" t="s">
        <v>46</v>
      </c>
      <c r="C49" s="67">
        <f>'УПРАВА '!C49+'МЗ СELO КОСТОЛАЦ'!C49+'МЗ ПЕТКА'!C49+'МЗ ОСТРОВО'!C49+'МЗ КЛЕНОВНИК'!C49+'ЦЕНТАР ЗА КУЛТУРУ'!C49</f>
        <v>1080000</v>
      </c>
      <c r="D49" s="13">
        <f>'УПРАВА '!D49+'МЗ СELO КОСТОЛАЦ'!D49+'МЗ ПЕТКА'!D49+'МЗ ОСТРОВО'!D49+'МЗ КЛЕНОВНИК'!D49+'ЦЕНТАР ЗА КУЛТУРУ'!D49</f>
        <v>0</v>
      </c>
      <c r="E49" s="19">
        <f t="shared" si="5"/>
        <v>1080000</v>
      </c>
      <c r="F49" s="77"/>
      <c r="G49" s="69">
        <f>'УПРАВА '!H49+'МЗ СELO КОСТОЛАЦ'!G49+'МЗ ПЕТКА'!G49+'МЗ ОСТРОВО'!G49+'МЗ КЛЕНОВНИК'!G49+'ЦЕНТАР ЗА КУЛТУРУ'!G49</f>
        <v>0</v>
      </c>
      <c r="H49" s="72">
        <f t="shared" si="6"/>
        <v>1080000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W49" s="53"/>
      <c r="X49" s="53"/>
      <c r="Y49" s="53"/>
      <c r="Z49" s="53"/>
      <c r="AA49" s="53"/>
      <c r="AB49" s="53"/>
      <c r="AC49" s="53"/>
      <c r="AD49" s="53"/>
      <c r="AE49" s="53"/>
    </row>
    <row r="50" spans="1:31" ht="12.75">
      <c r="A50" s="65">
        <v>424900</v>
      </c>
      <c r="B50" s="66" t="s">
        <v>47</v>
      </c>
      <c r="C50" s="67">
        <f>'УПРАВА '!C50+'МЗ СELO КОСТОЛАЦ'!C50+'МЗ ПЕТКА'!C50+'МЗ ОСТРОВО'!C50+'МЗ КЛЕНОВНИК'!C50+'ЦЕНТАР ЗА КУЛТУРУ'!C50</f>
        <v>15493400</v>
      </c>
      <c r="D50" s="13">
        <f>'УПРАВА '!D50+'МЗ СELO КОСТОЛАЦ'!D50+'МЗ ПЕТКА'!D50+'МЗ ОСТРОВО'!D50+'МЗ КЛЕНОВНИК'!D50+'ЦЕНТАР ЗА КУЛТУРУ'!D50</f>
        <v>5000</v>
      </c>
      <c r="E50" s="19">
        <f t="shared" si="5"/>
        <v>15488400</v>
      </c>
      <c r="F50" s="77">
        <f t="shared" si="0"/>
        <v>0.032271806059354306</v>
      </c>
      <c r="G50" s="69">
        <f>'УПРАВА '!H50+'МЗ СELO КОСТОЛАЦ'!G50+'МЗ ПЕТКА'!G50+'МЗ ОСТРОВО'!G50+'МЗ КЛЕНОВНИК'!G50+'ЦЕНТАР ЗА КУЛТУРУ'!G50</f>
        <v>0</v>
      </c>
      <c r="H50" s="72">
        <f t="shared" si="6"/>
        <v>15493400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W50" s="53"/>
      <c r="X50" s="53"/>
      <c r="Y50" s="53"/>
      <c r="Z50" s="53"/>
      <c r="AA50" s="53"/>
      <c r="AB50" s="53"/>
      <c r="AC50" s="53"/>
      <c r="AD50" s="53"/>
      <c r="AE50" s="53"/>
    </row>
    <row r="51" spans="1:35" s="64" customFormat="1" ht="12.75">
      <c r="A51" s="58">
        <v>425000</v>
      </c>
      <c r="B51" s="78" t="s">
        <v>48</v>
      </c>
      <c r="C51" s="60">
        <f>C52+C53</f>
        <v>4947839</v>
      </c>
      <c r="D51" s="10">
        <f>D52+D53</f>
        <v>104247.2</v>
      </c>
      <c r="E51" s="10">
        <f>E52+E53</f>
        <v>4843591.8</v>
      </c>
      <c r="F51" s="11">
        <f t="shared" si="0"/>
        <v>2.1069238509983856</v>
      </c>
      <c r="G51" s="10">
        <f>G52+G53</f>
        <v>0</v>
      </c>
      <c r="H51" s="10">
        <f>H52+H53</f>
        <v>4947839</v>
      </c>
      <c r="I51" s="79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</row>
    <row r="52" spans="1:35" ht="12.75">
      <c r="A52" s="65">
        <v>425100</v>
      </c>
      <c r="B52" s="66" t="s">
        <v>49</v>
      </c>
      <c r="C52" s="67">
        <f>'УПРАВА '!C52+'МЗ СELO КОСТОЛАЦ'!C52+'МЗ ПЕТКА'!C52+'МЗ ОСТРОВО'!C52+'МЗ КЛЕНОВНИК'!C52+'ЦЕНТАР ЗА КУЛТУРУ'!C52</f>
        <v>4157839</v>
      </c>
      <c r="D52" s="13">
        <f>'УПРАВА '!D52+'МЗ СELO КОСТОЛАЦ'!D52+'МЗ ПЕТКА'!D52+'МЗ ОСТРОВО'!D52+'МЗ КЛЕНОВНИК'!D52+'ЦЕНТАР ЗА КУЛТУРУ'!D52</f>
        <v>104247.2</v>
      </c>
      <c r="E52" s="19">
        <f>C52-D52</f>
        <v>4053591.8</v>
      </c>
      <c r="F52" s="77">
        <f t="shared" si="0"/>
        <v>2.507244749015053</v>
      </c>
      <c r="G52" s="68">
        <f>'УПРАВА '!H52+'МЗ СELO КОСТОЛАЦ'!G52+'МЗ ПЕТКА'!G52+'МЗ ОСТРОВО'!G52+'МЗ КЛЕНОВНИК'!G52+'ЦЕНТАР ЗА КУЛТУРУ'!G52</f>
        <v>0</v>
      </c>
      <c r="H52" s="68">
        <f>C52+G52</f>
        <v>4157839</v>
      </c>
      <c r="I52" s="70"/>
      <c r="J52" s="75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W52" s="53"/>
      <c r="X52" s="53"/>
      <c r="Y52" s="53"/>
      <c r="Z52" s="53"/>
      <c r="AA52" s="53"/>
      <c r="AB52" s="53"/>
      <c r="AC52" s="53"/>
      <c r="AD52" s="53"/>
      <c r="AE52" s="53"/>
      <c r="AH52" s="53"/>
      <c r="AI52" s="53"/>
    </row>
    <row r="53" spans="1:35" ht="12.75">
      <c r="A53" s="65">
        <v>425200</v>
      </c>
      <c r="B53" s="66" t="s">
        <v>50</v>
      </c>
      <c r="C53" s="67">
        <f>'УПРАВА '!C53+'МЗ СELO КОСТОЛАЦ'!C53+'МЗ ПЕТКА'!C53+'МЗ ОСТРОВО'!C53+'МЗ КЛЕНОВНИК'!C53+'ЦЕНТАР ЗА КУЛТУРУ'!C53</f>
        <v>790000</v>
      </c>
      <c r="D53" s="13">
        <f>'УПРАВА '!D53+'МЗ СELO КОСТОЛАЦ'!D53+'МЗ ПЕТКА'!D53+'МЗ ОСТРОВО'!D53+'МЗ КЛЕНОВНИК'!D53+'ЦЕНТАР ЗА КУЛТУРУ'!D53</f>
        <v>0</v>
      </c>
      <c r="E53" s="19">
        <f>C53-D53</f>
        <v>790000</v>
      </c>
      <c r="F53" s="77">
        <f t="shared" si="0"/>
        <v>0</v>
      </c>
      <c r="G53" s="68">
        <f>'УПРАВА '!H53+'МЗ СELO КОСТОЛАЦ'!G53+'МЗ ПЕТКА'!G53+'МЗ ОСТРОВО'!G53+'МЗ КЛЕНОВНИК'!G53+'ЦЕНТАР ЗА КУЛТУРУ'!G53</f>
        <v>0</v>
      </c>
      <c r="H53" s="68">
        <f>C53+G53</f>
        <v>790000</v>
      </c>
      <c r="I53" s="79"/>
      <c r="J53" s="75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W53" s="53"/>
      <c r="X53" s="53"/>
      <c r="Y53" s="53"/>
      <c r="Z53" s="53"/>
      <c r="AA53" s="53"/>
      <c r="AB53" s="53"/>
      <c r="AC53" s="53"/>
      <c r="AD53" s="53"/>
      <c r="AE53" s="53"/>
      <c r="AH53" s="53"/>
      <c r="AI53" s="53"/>
    </row>
    <row r="54" spans="1:35" s="64" customFormat="1" ht="16.5" customHeight="1">
      <c r="A54" s="58">
        <v>426000</v>
      </c>
      <c r="B54" s="59" t="s">
        <v>51</v>
      </c>
      <c r="C54" s="60">
        <f>SUM(C55:C63)</f>
        <v>9381145</v>
      </c>
      <c r="D54" s="10">
        <f>SUM(D55:D63)</f>
        <v>55520.75</v>
      </c>
      <c r="E54" s="10">
        <f>SUM(E55:E63)</f>
        <v>9325624.25</v>
      </c>
      <c r="F54" s="11">
        <f t="shared" si="0"/>
        <v>0.5918334062633079</v>
      </c>
      <c r="G54" s="10">
        <f>SUM(G55:G63)</f>
        <v>0</v>
      </c>
      <c r="H54" s="10">
        <f>SUM(H55:H63)</f>
        <v>9381145</v>
      </c>
      <c r="I54" s="79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 ht="12.75">
      <c r="A55" s="65">
        <v>426100</v>
      </c>
      <c r="B55" s="66" t="s">
        <v>52</v>
      </c>
      <c r="C55" s="67">
        <f>'УПРАВА '!C55+'МЗ СELO КОСТОЛАЦ'!C55+'МЗ ПЕТКА'!C55+'МЗ ОСТРОВО'!C55+'МЗ КЛЕНОВНИК'!C55+'ЦЕНТАР ЗА КУЛТУРУ'!C55</f>
        <v>1025000</v>
      </c>
      <c r="D55" s="13">
        <f>'УПРАВА '!D55+'МЗ СELO КОСТОЛАЦ'!D55+'МЗ ПЕТКА'!D55+'МЗ ОСТРОВО'!D55+'МЗ КЛЕНОВНИК'!D55+'ЦЕНТАР ЗА КУЛТУРУ'!D55</f>
        <v>11815</v>
      </c>
      <c r="E55" s="19">
        <f>C55-D55</f>
        <v>1013185</v>
      </c>
      <c r="F55" s="77">
        <f t="shared" si="0"/>
        <v>1.1526829268292682</v>
      </c>
      <c r="G55" s="68">
        <f>'УПРАВА '!H55+'МЗ СELO КОСТОЛАЦ'!G55+'МЗ ПЕТКА'!G55+'МЗ ОСТРОВО'!G55+'МЗ КЛЕНОВНИК'!G55+'ЦЕНТАР ЗА КУЛТУРУ'!G55</f>
        <v>0</v>
      </c>
      <c r="H55" s="68">
        <f>C55+G55</f>
        <v>1025000</v>
      </c>
      <c r="I55" s="70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W55" s="53"/>
      <c r="X55" s="53"/>
      <c r="Y55" s="53"/>
      <c r="Z55" s="53"/>
      <c r="AA55" s="53"/>
      <c r="AB55" s="53"/>
      <c r="AC55" s="53"/>
      <c r="AD55" s="53"/>
      <c r="AE55" s="53"/>
      <c r="AH55" s="53"/>
      <c r="AI55" s="53"/>
    </row>
    <row r="56" spans="1:31" ht="12.75">
      <c r="A56" s="65">
        <v>426200</v>
      </c>
      <c r="B56" s="66" t="s">
        <v>53</v>
      </c>
      <c r="C56" s="67">
        <f>'УПРАВА '!C56+'МЗ СELO КОСТОЛАЦ'!C56+'МЗ ПЕТКА'!C56+'МЗ ОСТРОВО'!C56+'МЗ КЛЕНОВНИК'!C56+'ЦЕНТАР ЗА КУЛТУРУ'!C56</f>
        <v>0</v>
      </c>
      <c r="D56" s="13">
        <f>'УПРАВА '!D56+'МЗ СELO КОСТОЛАЦ'!D56+'МЗ ПЕТКА'!D56+'МЗ ОСТРОВО'!D56+'МЗ КЛЕНОВНИК'!D56+'ЦЕНТАР ЗА КУЛТУРУ'!D56</f>
        <v>0</v>
      </c>
      <c r="E56" s="19">
        <f aca="true" t="shared" si="7" ref="E56:E63">C56-D56</f>
        <v>0</v>
      </c>
      <c r="F56" s="77" t="e">
        <f t="shared" si="0"/>
        <v>#DIV/0!</v>
      </c>
      <c r="G56" s="68">
        <f>'УПРАВА '!H56+'МЗ СELO КОСТОЛАЦ'!G56+'МЗ ПЕТКА'!G56+'МЗ ОСТРОВО'!G56+'МЗ КЛЕНОВНИК'!G56+'ЦЕНТАР ЗА КУЛТУРУ'!G56</f>
        <v>0</v>
      </c>
      <c r="H56" s="68">
        <f aca="true" t="shared" si="8" ref="H56:H63">C56+G56</f>
        <v>0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W56" s="53"/>
      <c r="X56" s="53"/>
      <c r="Y56" s="53"/>
      <c r="Z56" s="53"/>
      <c r="AA56" s="53"/>
      <c r="AB56" s="53"/>
      <c r="AC56" s="53"/>
      <c r="AD56" s="53"/>
      <c r="AE56" s="53"/>
    </row>
    <row r="57" spans="1:31" ht="12.75">
      <c r="A57" s="65">
        <v>426300</v>
      </c>
      <c r="B57" s="74" t="s">
        <v>54</v>
      </c>
      <c r="C57" s="67">
        <f>'УПРАВА '!C57+'МЗ СELO КОСТОЛАЦ'!C57+'МЗ ПЕТКА'!C57+'МЗ ОСТРОВО'!C57+'МЗ КЛЕНОВНИК'!C57+'ЦЕНТАР ЗА КУЛТУРУ'!C57</f>
        <v>300000</v>
      </c>
      <c r="D57" s="13">
        <f>'УПРАВА '!D57+'МЗ СELO КОСТОЛАЦ'!D57+'МЗ ПЕТКА'!D57+'МЗ ОСТРОВО'!D57+'МЗ КЛЕНОВНИК'!D57+'ЦЕНТАР ЗА КУЛТУРУ'!D57</f>
        <v>0</v>
      </c>
      <c r="E57" s="19">
        <f t="shared" si="7"/>
        <v>300000</v>
      </c>
      <c r="F57" s="77">
        <f t="shared" si="0"/>
        <v>0</v>
      </c>
      <c r="G57" s="68">
        <f>'УПРАВА '!H57+'МЗ СELO КОСТОЛАЦ'!G57+'МЗ ПЕТКА'!G57+'МЗ ОСТРОВО'!G57+'МЗ КЛЕНОВНИК'!G57+'ЦЕНТАР ЗА КУЛТУРУ'!G57</f>
        <v>0</v>
      </c>
      <c r="H57" s="68">
        <f t="shared" si="8"/>
        <v>300000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W57" s="53"/>
      <c r="X57" s="53"/>
      <c r="Y57" s="53"/>
      <c r="Z57" s="53"/>
      <c r="AA57" s="53"/>
      <c r="AB57" s="53"/>
      <c r="AC57" s="53"/>
      <c r="AD57" s="53"/>
      <c r="AE57" s="53"/>
    </row>
    <row r="58" spans="1:31" ht="12.75">
      <c r="A58" s="65">
        <v>426400</v>
      </c>
      <c r="B58" s="66" t="s">
        <v>55</v>
      </c>
      <c r="C58" s="67">
        <f>'УПРАВА '!C58+'МЗ СELO КОСТОЛАЦ'!C58+'МЗ ПЕТКА'!C58+'МЗ ОСТРОВО'!C58+'МЗ КЛЕНОВНИК'!C58+'ЦЕНТАР ЗА КУЛТУРУ'!C58</f>
        <v>1739000</v>
      </c>
      <c r="D58" s="13">
        <f>'УПРАВА '!D58+'МЗ СELO КОСТОЛАЦ'!D58+'МЗ ПЕТКА'!D58+'МЗ ОСТРОВО'!D58+'МЗ КЛЕНОВНИК'!D58+'ЦЕНТАР ЗА КУЛТУРУ'!D58</f>
        <v>0</v>
      </c>
      <c r="E58" s="19">
        <f t="shared" si="7"/>
        <v>1739000</v>
      </c>
      <c r="F58" s="77">
        <f t="shared" si="0"/>
        <v>0</v>
      </c>
      <c r="G58" s="68">
        <f>'УПРАВА '!H58+'МЗ СELO КОСТОЛАЦ'!G58+'МЗ ПЕТКА'!G58+'МЗ ОСТРОВО'!G58+'МЗ КЛЕНОВНИК'!G58+'ЦЕНТАР ЗА КУЛТУРУ'!G58</f>
        <v>0</v>
      </c>
      <c r="H58" s="68">
        <f t="shared" si="8"/>
        <v>1739000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W58" s="53"/>
      <c r="X58" s="53"/>
      <c r="Y58" s="53"/>
      <c r="Z58" s="53"/>
      <c r="AA58" s="53"/>
      <c r="AB58" s="53"/>
      <c r="AC58" s="53"/>
      <c r="AD58" s="53"/>
      <c r="AE58" s="53"/>
    </row>
    <row r="59" spans="1:31" ht="12.75">
      <c r="A59" s="65">
        <v>426500</v>
      </c>
      <c r="B59" s="66" t="s">
        <v>56</v>
      </c>
      <c r="C59" s="67">
        <f>'УПРАВА '!C59+'МЗ СELO КОСТОЛАЦ'!C59+'МЗ ПЕТКА'!C59+'МЗ ОСТРОВО'!C59+'МЗ КЛЕНОВНИК'!C59+'ЦЕНТАР ЗА КУЛТУРУ'!C59</f>
        <v>60000</v>
      </c>
      <c r="D59" s="13">
        <f>'УПРАВА '!D59+'МЗ СELO КОСТОЛАЦ'!D59+'МЗ ПЕТКА'!D59+'МЗ ОСТРОВО'!D59+'МЗ КЛЕНОВНИК'!D59+'ЦЕНТАР ЗА КУЛТУРУ'!D59</f>
        <v>0</v>
      </c>
      <c r="E59" s="19">
        <f t="shared" si="7"/>
        <v>60000</v>
      </c>
      <c r="F59" s="77"/>
      <c r="G59" s="68">
        <f>'УПРАВА '!H59+'МЗ СELO КОСТОЛАЦ'!G59+'МЗ ПЕТКА'!G59+'МЗ ОСТРОВО'!G59+'МЗ КЛЕНОВНИК'!G59+'ЦЕНТАР ЗА КУЛТУРУ'!G59</f>
        <v>0</v>
      </c>
      <c r="H59" s="68">
        <f t="shared" si="8"/>
        <v>60000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W59" s="53"/>
      <c r="X59" s="53"/>
      <c r="Y59" s="53"/>
      <c r="Z59" s="53"/>
      <c r="AA59" s="53"/>
      <c r="AB59" s="53"/>
      <c r="AC59" s="53"/>
      <c r="AD59" s="53"/>
      <c r="AE59" s="53"/>
    </row>
    <row r="60" spans="1:31" ht="12.75">
      <c r="A60" s="65">
        <v>426600</v>
      </c>
      <c r="B60" s="66" t="s">
        <v>57</v>
      </c>
      <c r="C60" s="67">
        <f>'УПРАВА '!C60+'МЗ СELO КОСТОЛАЦ'!C60+'МЗ ПЕТКА'!C60+'МЗ ОСТРОВО'!C60+'МЗ КЛЕНОВНИК'!C60+'ЦЕНТАР ЗА КУЛТУРУ'!C60</f>
        <v>2185000</v>
      </c>
      <c r="D60" s="13">
        <f>'УПРАВА '!D60+'МЗ СELO КОСТОЛАЦ'!D60+'МЗ ПЕТКА'!D60+'МЗ ОСТРОВО'!D60+'МЗ КЛЕНОВНИК'!D60+'ЦЕНТАР ЗА КУЛТУРУ'!D60</f>
        <v>0</v>
      </c>
      <c r="E60" s="19">
        <f t="shared" si="7"/>
        <v>2185000</v>
      </c>
      <c r="F60" s="77"/>
      <c r="G60" s="68">
        <f>'УПРАВА '!H60+'МЗ СELO КОСТОЛАЦ'!G60+'МЗ ПЕТКА'!G60+'МЗ ОСТРОВО'!G60+'МЗ КЛЕНОВНИК'!G60+'ЦЕНТАР ЗА КУЛТУРУ'!G60</f>
        <v>0</v>
      </c>
      <c r="H60" s="68">
        <f t="shared" si="8"/>
        <v>2185000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W60" s="53"/>
      <c r="X60" s="53"/>
      <c r="Y60" s="53"/>
      <c r="Z60" s="53"/>
      <c r="AA60" s="53"/>
      <c r="AB60" s="53"/>
      <c r="AC60" s="53"/>
      <c r="AD60" s="53"/>
      <c r="AE60" s="53"/>
    </row>
    <row r="61" spans="1:31" ht="12.75">
      <c r="A61" s="65">
        <v>426700</v>
      </c>
      <c r="B61" s="66" t="s">
        <v>58</v>
      </c>
      <c r="C61" s="67">
        <f>'УПРАВА '!C61+'МЗ СELO КОСТОЛАЦ'!C61+'МЗ ПЕТКА'!C61+'МЗ ОСТРОВО'!C61+'МЗ КЛЕНОВНИК'!C61+'ЦЕНТАР ЗА КУЛТУРУ'!C61</f>
        <v>0</v>
      </c>
      <c r="D61" s="13">
        <f>'УПРАВА '!D61+'МЗ СELO КОСТОЛАЦ'!D61+'МЗ ПЕТКА'!D61+'МЗ ОСТРОВО'!D61+'МЗ КЛЕНОВНИК'!D61+'ЦЕНТАР ЗА КУЛТУРУ'!D61</f>
        <v>0</v>
      </c>
      <c r="E61" s="19">
        <f t="shared" si="7"/>
        <v>0</v>
      </c>
      <c r="F61" s="77"/>
      <c r="G61" s="68">
        <f>'УПРАВА '!H61+'МЗ СELO КОСТОЛАЦ'!G61+'МЗ ПЕТКА'!G61+'МЗ ОСТРОВО'!G61+'МЗ КЛЕНОВНИК'!G61+'ЦЕНТАР ЗА КУЛТУРУ'!G61</f>
        <v>0</v>
      </c>
      <c r="H61" s="68">
        <f t="shared" si="8"/>
        <v>0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1:31" ht="12.75">
      <c r="A62" s="65">
        <v>426800</v>
      </c>
      <c r="B62" s="66" t="s">
        <v>59</v>
      </c>
      <c r="C62" s="67">
        <f>'УПРАВА '!C62+'МЗ СELO КОСТОЛАЦ'!C62+'МЗ ПЕТКА'!C62+'МЗ ОСТРОВО'!C62+'МЗ КЛЕНОВНИК'!C62+'ЦЕНТАР ЗА КУЛТУРУ'!C62</f>
        <v>1320000</v>
      </c>
      <c r="D62" s="13">
        <f>'УПРАВА '!D62+'МЗ СELO КОСТОЛАЦ'!D62+'МЗ ПЕТКА'!D62+'МЗ ОСТРОВО'!D62+'МЗ КЛЕНОВНИК'!D62+'ЦЕНТАР ЗА КУЛТУРУ'!D62</f>
        <v>12078.75</v>
      </c>
      <c r="E62" s="19">
        <f t="shared" si="7"/>
        <v>1307921.25</v>
      </c>
      <c r="F62" s="77">
        <f t="shared" si="0"/>
        <v>0.9150568181818182</v>
      </c>
      <c r="G62" s="68">
        <f>'УПРАВА '!H62+'МЗ СELO КОСТОЛАЦ'!G62+'МЗ ПЕТКА'!G62+'МЗ ОСТРОВО'!G62+'МЗ КЛЕНОВНИК'!G62+'ЦЕНТАР ЗА КУЛТУРУ'!G62</f>
        <v>0</v>
      </c>
      <c r="H62" s="68">
        <f t="shared" si="8"/>
        <v>1320000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W62" s="53"/>
      <c r="X62" s="53"/>
      <c r="Y62" s="53"/>
      <c r="Z62" s="53"/>
      <c r="AA62" s="53"/>
      <c r="AB62" s="53"/>
      <c r="AC62" s="53"/>
      <c r="AD62" s="53"/>
      <c r="AE62" s="53"/>
    </row>
    <row r="63" spans="1:31" ht="12.75">
      <c r="A63" s="65">
        <v>426900</v>
      </c>
      <c r="B63" s="66" t="s">
        <v>60</v>
      </c>
      <c r="C63" s="67">
        <f>'УПРАВА '!C63+'МЗ СELO КОСТОЛАЦ'!C63+'МЗ ПЕТКА'!C63+'МЗ ОСТРОВО'!C63+'МЗ КЛЕНОВНИК'!C63+'ЦЕНТАР ЗА КУЛТУРУ'!C63</f>
        <v>2752145</v>
      </c>
      <c r="D63" s="13">
        <f>'УПРАВА '!D63+'МЗ СELO КОСТОЛАЦ'!D63+'МЗ ПЕТКА'!D63+'МЗ ОСТРОВО'!D63+'МЗ КЛЕНОВНИК'!D63+'ЦЕНТАР ЗА КУЛТУРУ'!D63</f>
        <v>31627</v>
      </c>
      <c r="E63" s="19">
        <f t="shared" si="7"/>
        <v>2720518</v>
      </c>
      <c r="F63" s="77">
        <f t="shared" si="0"/>
        <v>1.149176369704358</v>
      </c>
      <c r="G63" s="68">
        <f>'УПРАВА '!H63+'МЗ СELO КОСТОЛАЦ'!G63+'МЗ ПЕТКА'!G63+'МЗ ОСТРОВО'!G63+'МЗ КЛЕНОВНИК'!G63+'ЦЕНТАР ЗА КУЛТУРУ'!G63</f>
        <v>0</v>
      </c>
      <c r="H63" s="68">
        <f t="shared" si="8"/>
        <v>2752145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W63" s="53"/>
      <c r="X63" s="53"/>
      <c r="Y63" s="53"/>
      <c r="Z63" s="53"/>
      <c r="AA63" s="53"/>
      <c r="AB63" s="53"/>
      <c r="AC63" s="53"/>
      <c r="AD63" s="53"/>
      <c r="AE63" s="53"/>
    </row>
    <row r="64" spans="1:31" ht="12.75">
      <c r="A64" s="80">
        <v>463000</v>
      </c>
      <c r="B64" s="81" t="s">
        <v>61</v>
      </c>
      <c r="C64" s="82">
        <f>C65</f>
        <v>2182308</v>
      </c>
      <c r="D64" s="30">
        <f>D65+D66</f>
        <v>0</v>
      </c>
      <c r="E64" s="18"/>
      <c r="F64" s="83"/>
      <c r="G64" s="71">
        <f>G65+G66</f>
        <v>0</v>
      </c>
      <c r="H64" s="71">
        <f>H65+H66</f>
        <v>2182308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W64" s="53"/>
      <c r="X64" s="53"/>
      <c r="Y64" s="53"/>
      <c r="Z64" s="53"/>
      <c r="AA64" s="53"/>
      <c r="AB64" s="53"/>
      <c r="AC64" s="53"/>
      <c r="AD64" s="53"/>
      <c r="AE64" s="53"/>
    </row>
    <row r="65" spans="1:31" ht="12.75">
      <c r="A65" s="84">
        <v>465100</v>
      </c>
      <c r="B65" s="85" t="s">
        <v>110</v>
      </c>
      <c r="C65" s="67">
        <f>'УПРАВА '!C65+'МЗ СELO КОСТОЛАЦ'!C65+'МЗ ПЕТКА'!C65+'МЗ ОСТРОВО'!C65+'МЗ КЛЕНОВНИК'!C65+'ЦЕНТАР ЗА КУЛТУРУ'!C65</f>
        <v>2182308</v>
      </c>
      <c r="D65" s="13">
        <f>'УПРАВА '!D65+'МЗ СELO КОСТОЛАЦ'!D65+'МЗ ПЕТКА'!D65+'МЗ ОСТРОВО'!D65+'МЗ КЛЕНОВНИК'!D65+'ЦЕНТАР ЗА КУЛТУРУ'!D65</f>
        <v>0</v>
      </c>
      <c r="E65" s="19"/>
      <c r="F65" s="77"/>
      <c r="G65" s="69">
        <f>'УПРАВА '!H65+'МЗ СELO КОСТОЛАЦ'!G65+'МЗ ПЕТКА'!G65+'МЗ ОСТРОВО'!G65+'МЗ КЛЕНОВНИК'!G65+'ЦЕНТАР ЗА КУЛТУРУ'!G65</f>
        <v>0</v>
      </c>
      <c r="H65" s="72">
        <f>C65+G65</f>
        <v>2182308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W65" s="53"/>
      <c r="X65" s="53"/>
      <c r="Y65" s="53"/>
      <c r="Z65" s="53"/>
      <c r="AA65" s="53"/>
      <c r="AB65" s="53"/>
      <c r="AC65" s="53"/>
      <c r="AD65" s="53"/>
      <c r="AE65" s="53"/>
    </row>
    <row r="66" spans="1:31" ht="12.75">
      <c r="A66" s="84">
        <v>465200</v>
      </c>
      <c r="B66" s="85" t="s">
        <v>111</v>
      </c>
      <c r="C66" s="67">
        <f>'УПРАВА '!C66+'МЗ СELO КОСТОЛАЦ'!C66+'МЗ ПЕТКА'!C66+'МЗ ОСТРОВО'!C66+'МЗ КЛЕНОВНИК'!C66+'ЦЕНТАР ЗА КУЛТУРУ'!C66</f>
        <v>0</v>
      </c>
      <c r="D66" s="13">
        <f>'УПРАВА '!D66+'МЗ СELO КОСТОЛАЦ'!D66+'МЗ ПЕТКА'!D66+'МЗ ОСТРОВО'!D66+'МЗ КЛЕНОВНИК'!D66+'ЦЕНТАР ЗА КУЛТУРУ'!D66</f>
        <v>0</v>
      </c>
      <c r="E66" s="19"/>
      <c r="F66" s="77"/>
      <c r="G66" s="69">
        <f>'УПРАВА '!H66+'МЗ СELO КОСТОЛАЦ'!G66+'МЗ ПЕТКА'!G66+'МЗ ОСТРОВО'!G66+'МЗ КЛЕНОВНИК'!G66+'ЦЕНТАР ЗА КУЛТУРУ'!G66</f>
        <v>0</v>
      </c>
      <c r="H66" s="72">
        <f>C66+G66</f>
        <v>0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W66" s="53"/>
      <c r="X66" s="53"/>
      <c r="Y66" s="53"/>
      <c r="Z66" s="53"/>
      <c r="AA66" s="53"/>
      <c r="AB66" s="53"/>
      <c r="AC66" s="53"/>
      <c r="AD66" s="53"/>
      <c r="AE66" s="53"/>
    </row>
    <row r="67" spans="1:33" s="64" customFormat="1" ht="12.75">
      <c r="A67" s="58">
        <v>472000</v>
      </c>
      <c r="B67" s="59" t="s">
        <v>64</v>
      </c>
      <c r="C67" s="60">
        <f>SUM(C68:C76)</f>
        <v>210000</v>
      </c>
      <c r="D67" s="10">
        <f>SUM(D68:D76)</f>
        <v>0</v>
      </c>
      <c r="E67" s="10">
        <f>SUM(E68:E76)</f>
        <v>210000</v>
      </c>
      <c r="F67" s="11"/>
      <c r="G67" s="71">
        <f>SUM(G68:G76)</f>
        <v>0</v>
      </c>
      <c r="H67" s="71">
        <f>SUM(H68:H76)</f>
        <v>210000</v>
      </c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:31" ht="12.75">
      <c r="A68" s="65">
        <v>472100</v>
      </c>
      <c r="B68" s="74" t="s">
        <v>65</v>
      </c>
      <c r="C68" s="67">
        <v>0</v>
      </c>
      <c r="D68" s="13">
        <f>'УПРАВА '!D70+'МЗ СELO КОСТОЛАЦ'!D68+'МЗ ПЕТКА'!D68+'МЗ ОСТРОВО'!D68+'МЗ КЛЕНОВНИК'!D68+'ЦЕНТАР ЗА КУЛТУРУ'!D68</f>
        <v>0</v>
      </c>
      <c r="E68" s="19">
        <f>C68-D68</f>
        <v>0</v>
      </c>
      <c r="F68" s="77"/>
      <c r="G68" s="69">
        <f>'УПРАВА '!H70+'МЗ СELO КОСТОЛАЦ'!G68+'МЗ ПЕТКА'!G68+'МЗ ОСТРОВО'!G68+'МЗ КЛЕНОВНИК'!G68+'ЦЕНТАР ЗА КУЛТУРУ'!G68</f>
        <v>0</v>
      </c>
      <c r="H68" s="72">
        <f>C68+G68</f>
        <v>0</v>
      </c>
      <c r="I68" s="53"/>
      <c r="J68" s="53"/>
      <c r="K68" s="53"/>
      <c r="L68" s="53"/>
      <c r="M68" s="53"/>
      <c r="W68" s="53"/>
      <c r="X68" s="53"/>
      <c r="Y68" s="53"/>
      <c r="Z68" s="53"/>
      <c r="AA68" s="53"/>
      <c r="AB68" s="53"/>
      <c r="AC68" s="53"/>
      <c r="AD68" s="53"/>
      <c r="AE68" s="53"/>
    </row>
    <row r="69" spans="1:13" ht="12.75">
      <c r="A69" s="65">
        <v>472200</v>
      </c>
      <c r="B69" s="66" t="s">
        <v>66</v>
      </c>
      <c r="C69" s="67">
        <f>'УПРАВА '!C71+'МЗ СELO КОСТОЛАЦ'!C69+'МЗ ПЕТКА'!C69+'МЗ ОСТРОВО'!C69+'МЗ КЛЕНОВНИК'!C69+'ЦЕНТАР ЗА КУЛТУРУ'!C69</f>
        <v>0</v>
      </c>
      <c r="D69" s="13">
        <f>'УПРАВА '!D71+'МЗ СELO КОСТОЛАЦ'!D69+'МЗ ПЕТКА'!D69+'МЗ ОСТРОВО'!D69+'МЗ КЛЕНОВНИК'!D69+'ЦЕНТАР ЗА КУЛТУРУ'!D69</f>
        <v>0</v>
      </c>
      <c r="E69" s="19">
        <f aca="true" t="shared" si="9" ref="E69:E76">C69-D69</f>
        <v>0</v>
      </c>
      <c r="F69" s="77"/>
      <c r="G69" s="69">
        <f>'УПРАВА '!H71+'МЗ СELO КОСТОЛАЦ'!G69+'МЗ ПЕТКА'!G69+'МЗ ОСТРОВО'!G69+'МЗ КЛЕНОВНИК'!G69+'ЦЕНТАР ЗА КУЛТУРУ'!G69</f>
        <v>0</v>
      </c>
      <c r="H69" s="72">
        <f aca="true" t="shared" si="10" ref="H69:H76">C69+G69</f>
        <v>0</v>
      </c>
      <c r="I69" s="53"/>
      <c r="J69" s="53"/>
      <c r="K69" s="53"/>
      <c r="L69" s="53"/>
      <c r="M69" s="53"/>
    </row>
    <row r="70" spans="1:13" ht="12.75">
      <c r="A70" s="65">
        <v>472300</v>
      </c>
      <c r="B70" s="66" t="s">
        <v>67</v>
      </c>
      <c r="C70" s="67">
        <f>'УПРАВА '!C72+'МЗ СELO КОСТОЛАЦ'!C70+'МЗ ПЕТКА'!C70+'МЗ ОСТРОВО'!C70+'МЗ КЛЕНОВНИК'!C70+'ЦЕНТАР ЗА КУЛТУРУ'!C70</f>
        <v>0</v>
      </c>
      <c r="D70" s="13">
        <f>'УПРАВА '!D72+'МЗ СELO КОСТОЛАЦ'!D70+'МЗ ПЕТКА'!D70+'МЗ ОСТРОВО'!D70+'МЗ КЛЕНОВНИК'!D70+'ЦЕНТАР ЗА КУЛТУРУ'!D70</f>
        <v>0</v>
      </c>
      <c r="E70" s="19">
        <f t="shared" si="9"/>
        <v>0</v>
      </c>
      <c r="F70" s="77"/>
      <c r="G70" s="69">
        <f>'УПРАВА '!H72+'МЗ СELO КОСТОЛАЦ'!G70+'МЗ ПЕТКА'!G70+'МЗ ОСТРОВО'!G70+'МЗ КЛЕНОВНИК'!G70+'ЦЕНТАР ЗА КУЛТУРУ'!G70</f>
        <v>0</v>
      </c>
      <c r="H70" s="72">
        <f t="shared" si="10"/>
        <v>0</v>
      </c>
      <c r="I70" s="53"/>
      <c r="J70" s="53"/>
      <c r="K70" s="53"/>
      <c r="L70" s="53"/>
      <c r="M70" s="53"/>
    </row>
    <row r="71" spans="1:13" ht="12.75">
      <c r="A71" s="65">
        <v>472400</v>
      </c>
      <c r="B71" s="66" t="s">
        <v>68</v>
      </c>
      <c r="C71" s="67">
        <f>'УПРАВА '!C73+'МЗ СELO КОСТОЛАЦ'!C71+'МЗ ПЕТКА'!C71+'МЗ ОСТРОВО'!C71+'МЗ КЛЕНОВНИК'!C71+'ЦЕНТАР ЗА КУЛТУРУ'!C71</f>
        <v>0</v>
      </c>
      <c r="D71" s="13">
        <f>'УПРАВА '!D73+'МЗ СELO КОСТОЛАЦ'!D71+'МЗ ПЕТКА'!D71+'МЗ ОСТРОВО'!D71+'МЗ КЛЕНОВНИК'!D71+'ЦЕНТАР ЗА КУЛТУРУ'!D71</f>
        <v>0</v>
      </c>
      <c r="E71" s="19">
        <f t="shared" si="9"/>
        <v>0</v>
      </c>
      <c r="F71" s="77"/>
      <c r="G71" s="69">
        <f>'УПРАВА '!H73+'МЗ СELO КОСТОЛАЦ'!G71+'МЗ ПЕТКА'!G71+'МЗ ОСТРОВО'!G71+'МЗ КЛЕНОВНИК'!G71+'ЦЕНТАР ЗА КУЛТУРУ'!G71</f>
        <v>0</v>
      </c>
      <c r="H71" s="72">
        <f t="shared" si="10"/>
        <v>0</v>
      </c>
      <c r="I71" s="53"/>
      <c r="J71" s="53"/>
      <c r="K71" s="53"/>
      <c r="L71" s="53"/>
      <c r="M71" s="53"/>
    </row>
    <row r="72" spans="1:13" ht="12.75">
      <c r="A72" s="65">
        <v>472500</v>
      </c>
      <c r="B72" s="66" t="s">
        <v>69</v>
      </c>
      <c r="C72" s="67">
        <f>'УПРАВА '!C74+'МЗ СELO КОСТОЛАЦ'!C72+'МЗ ПЕТКА'!C72+'МЗ ОСТРОВО'!C72+'МЗ КЛЕНОВНИК'!C72+'ЦЕНТАР ЗА КУЛТУРУ'!C72</f>
        <v>0</v>
      </c>
      <c r="D72" s="13">
        <f>'УПРАВА '!D74+'МЗ СELO КОСТОЛАЦ'!D72+'МЗ ПЕТКА'!D72+'МЗ ОСТРОВО'!D72+'МЗ КЛЕНОВНИК'!D72+'ЦЕНТАР ЗА КУЛТУРУ'!D72</f>
        <v>0</v>
      </c>
      <c r="E72" s="19">
        <f t="shared" si="9"/>
        <v>0</v>
      </c>
      <c r="F72" s="77"/>
      <c r="G72" s="69">
        <f>'УПРАВА '!H74+'МЗ СELO КОСТОЛАЦ'!G72+'МЗ ПЕТКА'!G72+'МЗ ОСТРОВО'!G72+'МЗ КЛЕНОВНИК'!G72+'ЦЕНТАР ЗА КУЛТУРУ'!G72</f>
        <v>0</v>
      </c>
      <c r="H72" s="72">
        <f t="shared" si="10"/>
        <v>0</v>
      </c>
      <c r="I72" s="53"/>
      <c r="J72" s="53"/>
      <c r="K72" s="53"/>
      <c r="L72" s="53"/>
      <c r="M72" s="53"/>
    </row>
    <row r="73" spans="1:13" ht="12.75">
      <c r="A73" s="65">
        <v>472600</v>
      </c>
      <c r="B73" s="66" t="s">
        <v>70</v>
      </c>
      <c r="C73" s="67">
        <f>'УПРАВА '!C75+'МЗ СELO КОСТОЛАЦ'!C73+'МЗ ПЕТКА'!C73+'МЗ ОСТРОВО'!C73+'МЗ КЛЕНОВНИК'!C73+'ЦЕНТАР ЗА КУЛТУРУ'!C73</f>
        <v>0</v>
      </c>
      <c r="D73" s="13">
        <f>'УПРАВА '!D75+'МЗ СELO КОСТОЛАЦ'!D73+'МЗ ПЕТКА'!D73+'МЗ ОСТРОВО'!D73+'МЗ КЛЕНОВНИК'!D73+'ЦЕНТАР ЗА КУЛТУРУ'!D73</f>
        <v>0</v>
      </c>
      <c r="E73" s="19">
        <f t="shared" si="9"/>
        <v>0</v>
      </c>
      <c r="F73" s="77"/>
      <c r="G73" s="69">
        <f>'УПРАВА '!H75+'МЗ СELO КОСТОЛАЦ'!G73+'МЗ ПЕТКА'!G73+'МЗ ОСТРОВО'!G73+'МЗ КЛЕНОВНИК'!G73+'ЦЕНТАР ЗА КУЛТУРУ'!G73</f>
        <v>0</v>
      </c>
      <c r="H73" s="72">
        <f t="shared" si="10"/>
        <v>0</v>
      </c>
      <c r="I73" s="53"/>
      <c r="J73" s="53"/>
      <c r="K73" s="53"/>
      <c r="L73" s="53"/>
      <c r="M73" s="53"/>
    </row>
    <row r="74" spans="1:13" ht="12.75">
      <c r="A74" s="65">
        <v>472700</v>
      </c>
      <c r="B74" s="74" t="s">
        <v>71</v>
      </c>
      <c r="C74" s="67">
        <f>'УПРАВА '!C68</f>
        <v>210000</v>
      </c>
      <c r="D74" s="13">
        <f>'УПРАВА '!D76+'МЗ СELO КОСТОЛАЦ'!D74+'МЗ ПЕТКА'!D74+'МЗ ОСТРОВО'!D74+'МЗ КЛЕНОВНИК'!D74+'ЦЕНТАР ЗА КУЛТУРУ'!D74</f>
        <v>0</v>
      </c>
      <c r="E74" s="19">
        <f t="shared" si="9"/>
        <v>210000</v>
      </c>
      <c r="F74" s="77"/>
      <c r="G74" s="69">
        <f>'УПРАВА '!H76+'МЗ СELO КОСТОЛАЦ'!G74+'МЗ ПЕТКА'!G74+'МЗ ОСТРОВО'!G74+'МЗ КЛЕНОВНИК'!G74+'ЦЕНТАР ЗА КУЛТУРУ'!G74</f>
        <v>0</v>
      </c>
      <c r="H74" s="72">
        <f t="shared" si="10"/>
        <v>210000</v>
      </c>
      <c r="I74" s="53"/>
      <c r="J74" s="53"/>
      <c r="K74" s="53"/>
      <c r="L74" s="53"/>
      <c r="M74" s="53"/>
    </row>
    <row r="75" spans="1:13" ht="12.75">
      <c r="A75" s="65">
        <v>472800</v>
      </c>
      <c r="B75" s="66" t="s">
        <v>72</v>
      </c>
      <c r="C75" s="67">
        <f>'УПРАВА '!C77+'МЗ СELO КОСТОЛАЦ'!C75+'МЗ ПЕТКА'!C75+'МЗ ОСТРОВО'!C75+'МЗ КЛЕНОВНИК'!C75+'ЦЕНТАР ЗА КУЛТУРУ'!C75</f>
        <v>0</v>
      </c>
      <c r="D75" s="13">
        <f>'УПРАВА '!D77+'МЗ СELO КОСТОЛАЦ'!D75+'МЗ ПЕТКА'!D75+'МЗ ОСТРОВО'!D75+'МЗ КЛЕНОВНИК'!D75+'ЦЕНТАР ЗА КУЛТУРУ'!D75</f>
        <v>0</v>
      </c>
      <c r="E75" s="19">
        <f t="shared" si="9"/>
        <v>0</v>
      </c>
      <c r="F75" s="77"/>
      <c r="G75" s="69">
        <f>'УПРАВА '!H77+'МЗ СELO КОСТОЛАЦ'!G75+'МЗ ПЕТКА'!G75+'МЗ ОСТРОВО'!G75+'МЗ КЛЕНОВНИК'!G75+'ЦЕНТАР ЗА КУЛТУРУ'!G75</f>
        <v>0</v>
      </c>
      <c r="H75" s="72">
        <f t="shared" si="10"/>
        <v>0</v>
      </c>
      <c r="I75" s="53"/>
      <c r="J75" s="53"/>
      <c r="K75" s="53"/>
      <c r="L75" s="53"/>
      <c r="M75" s="53"/>
    </row>
    <row r="76" spans="1:13" ht="12.75">
      <c r="A76" s="65">
        <v>472900</v>
      </c>
      <c r="B76" s="66" t="s">
        <v>73</v>
      </c>
      <c r="C76" s="67">
        <f>'УПРАВА '!C78+'МЗ СELO КОСТОЛАЦ'!C76+'МЗ ПЕТКА'!C76+'МЗ ОСТРОВО'!C76+'МЗ КЛЕНОВНИК'!C76+'ЦЕНТАР ЗА КУЛТУРУ'!C76</f>
        <v>0</v>
      </c>
      <c r="D76" s="13">
        <f>'УПРАВА '!D78+'МЗ СELO КОСТОЛАЦ'!D76+'МЗ ПЕТКА'!D76+'МЗ ОСТРОВО'!D76+'МЗ КЛЕНОВНИК'!D76+'ЦЕНТАР ЗА КУЛТУРУ'!D76</f>
        <v>0</v>
      </c>
      <c r="E76" s="19">
        <f t="shared" si="9"/>
        <v>0</v>
      </c>
      <c r="F76" s="77"/>
      <c r="G76" s="69">
        <f>'УПРАВА '!H78+'МЗ СELO КОСТОЛАЦ'!G76+'МЗ ПЕТКА'!G76+'МЗ ОСТРОВО'!G76+'МЗ КЛЕНОВНИК'!G76+'ЦЕНТАР ЗА КУЛТУРУ'!G76</f>
        <v>0</v>
      </c>
      <c r="H76" s="72">
        <f t="shared" si="10"/>
        <v>0</v>
      </c>
      <c r="I76" s="53"/>
      <c r="J76" s="53"/>
      <c r="K76" s="53"/>
      <c r="L76" s="53"/>
      <c r="M76" s="53"/>
    </row>
    <row r="77" spans="1:13" ht="12.75">
      <c r="A77" s="80">
        <v>481000</v>
      </c>
      <c r="B77" s="81" t="s">
        <v>74</v>
      </c>
      <c r="C77" s="82">
        <f>C78</f>
        <v>24700000</v>
      </c>
      <c r="D77" s="30">
        <f>D78</f>
        <v>0</v>
      </c>
      <c r="E77" s="18">
        <f>E78</f>
        <v>24700000</v>
      </c>
      <c r="F77" s="83"/>
      <c r="G77" s="71">
        <f>G78</f>
        <v>0</v>
      </c>
      <c r="H77" s="71">
        <f>H78</f>
        <v>24700000</v>
      </c>
      <c r="I77" s="70"/>
      <c r="J77" s="53"/>
      <c r="K77" s="53"/>
      <c r="L77" s="53"/>
      <c r="M77" s="53"/>
    </row>
    <row r="78" spans="1:13" ht="12.75">
      <c r="A78" s="84">
        <v>481900</v>
      </c>
      <c r="B78" s="85" t="s">
        <v>75</v>
      </c>
      <c r="C78" s="67">
        <f>'УПРАВА '!C70</f>
        <v>24700000</v>
      </c>
      <c r="D78" s="13">
        <f>'УПРАВА '!D80+'МЗ СELO КОСТОЛАЦ'!D78+'МЗ ПЕТКА'!D78+'МЗ ОСТРОВО'!D78+'МЗ КЛЕНОВНИК'!D78+'ЦЕНТАР ЗА КУЛТУРУ'!D78</f>
        <v>0</v>
      </c>
      <c r="E78" s="19">
        <f>C78-D78</f>
        <v>24700000</v>
      </c>
      <c r="F78" s="77"/>
      <c r="G78" s="69">
        <f>'УПРАВА '!H80+'МЗ СELO КОСТОЛАЦ'!G78+'МЗ ПЕТКА'!G78+'МЗ ОСТРОВО'!G78+'МЗ КЛЕНОВНИК'!G78+'ЦЕНТАР ЗА КУЛТУРУ'!G78</f>
        <v>0</v>
      </c>
      <c r="H78" s="72">
        <f>C78+G78</f>
        <v>24700000</v>
      </c>
      <c r="I78" s="53"/>
      <c r="J78" s="53"/>
      <c r="K78" s="53"/>
      <c r="L78" s="53"/>
      <c r="M78" s="53"/>
    </row>
    <row r="79" spans="1:33" s="64" customFormat="1" ht="25.5">
      <c r="A79" s="58">
        <v>482000</v>
      </c>
      <c r="B79" s="78" t="s">
        <v>76</v>
      </c>
      <c r="C79" s="60">
        <f>SUM(C80:C83)</f>
        <v>175000</v>
      </c>
      <c r="D79" s="10">
        <f>SUM(D80:D83)</f>
        <v>0</v>
      </c>
      <c r="E79" s="10">
        <f>SUM(E80:E83)</f>
        <v>175000</v>
      </c>
      <c r="F79" s="11"/>
      <c r="G79" s="71">
        <f>SUM(G80:G83)</f>
        <v>0</v>
      </c>
      <c r="H79" s="71">
        <f>SUM(H80:H83)</f>
        <v>175000</v>
      </c>
      <c r="I79" s="62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</row>
    <row r="80" spans="1:31" ht="12.75">
      <c r="A80" s="65">
        <v>482100</v>
      </c>
      <c r="B80" s="66" t="s">
        <v>77</v>
      </c>
      <c r="C80" s="67">
        <f>'УПРАВА '!C82+'МЗ СELO КОСТОЛАЦ'!C80+'МЗ ПЕТКА'!C80+'МЗ ОСТРОВО'!C80+'МЗ КЛЕНОВНИК'!C80+'ЦЕНТАР ЗА КУЛТУРУ'!C80</f>
        <v>50000</v>
      </c>
      <c r="D80" s="13">
        <f>'УПРАВА '!D82+'МЗ СELO КОСТОЛАЦ'!D80+'МЗ ПЕТКА'!D80+'МЗ ОСТРОВО'!D80+'МЗ КЛЕНОВНИК'!D80+'ЦЕНТАР ЗА КУЛТУРУ'!D80</f>
        <v>0</v>
      </c>
      <c r="E80" s="19">
        <f>C80-D80</f>
        <v>50000</v>
      </c>
      <c r="F80" s="77"/>
      <c r="G80" s="69">
        <f>'УПРАВА '!H82+'МЗ СELO КОСТОЛАЦ'!G80+'МЗ ПЕТКА'!G80+'МЗ ОСТРОВО'!G80+'МЗ КЛЕНОВНИК'!G80+'ЦЕНТАР ЗА КУЛТУРУ'!G80</f>
        <v>0</v>
      </c>
      <c r="H80" s="72">
        <f aca="true" t="shared" si="11" ref="H80:H85">C80+G80</f>
        <v>50000</v>
      </c>
      <c r="I80" s="70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W80" s="53"/>
      <c r="X80" s="53"/>
      <c r="Y80" s="53"/>
      <c r="Z80" s="53"/>
      <c r="AA80" s="53"/>
      <c r="AB80" s="53"/>
      <c r="AC80" s="53"/>
      <c r="AD80" s="53"/>
      <c r="AE80" s="53"/>
    </row>
    <row r="81" spans="1:31" ht="12.75">
      <c r="A81" s="65">
        <v>482200</v>
      </c>
      <c r="B81" s="66" t="s">
        <v>78</v>
      </c>
      <c r="C81" s="67">
        <f>'УПРАВА '!C83+'МЗ СELO КОСТОЛАЦ'!C81+'МЗ ПЕТКА'!C81+'МЗ ОСТРОВО'!C81+'МЗ КЛЕНОВНИК'!C81+'ЦЕНТАР ЗА КУЛТУРУ'!C81</f>
        <v>125000</v>
      </c>
      <c r="D81" s="13">
        <f>'УПРАВА '!D83+'МЗ СELO КОСТОЛАЦ'!D81+'МЗ ПЕТКА'!D81+'МЗ ОСТРОВО'!D81+'МЗ КЛЕНОВНИК'!D81+'ЦЕНТАР ЗА КУЛТУРУ'!D81</f>
        <v>0</v>
      </c>
      <c r="E81" s="19">
        <f>C81-D81</f>
        <v>125000</v>
      </c>
      <c r="F81" s="77"/>
      <c r="G81" s="69">
        <f>'УПРАВА '!H83+'МЗ СELO КОСТОЛАЦ'!G81+'МЗ ПЕТКА'!G81+'МЗ ОСТРОВО'!G81+'МЗ КЛЕНОВНИК'!G81+'ЦЕНТАР ЗА КУЛТУРУ'!G81</f>
        <v>0</v>
      </c>
      <c r="H81" s="72">
        <f t="shared" si="11"/>
        <v>125000</v>
      </c>
      <c r="I81" s="70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W81" s="53"/>
      <c r="X81" s="53"/>
      <c r="Y81" s="53"/>
      <c r="Z81" s="53"/>
      <c r="AA81" s="53"/>
      <c r="AB81" s="53"/>
      <c r="AC81" s="53"/>
      <c r="AD81" s="53"/>
      <c r="AE81" s="53"/>
    </row>
    <row r="82" spans="1:31" ht="12.75">
      <c r="A82" s="65">
        <v>482300</v>
      </c>
      <c r="B82" s="66" t="s">
        <v>79</v>
      </c>
      <c r="C82" s="67">
        <f>'УПРАВА '!C84+'МЗ СELO КОСТОЛАЦ'!C82+'МЗ ПЕТКА'!C82+'МЗ ОСТРОВО'!C82+'МЗ КЛЕНОВНИК'!C82+'ЦЕНТАР ЗА КУЛТУРУ'!C82</f>
        <v>0</v>
      </c>
      <c r="D82" s="13">
        <f>'УПРАВА '!D84+'МЗ СELO КОСТОЛАЦ'!D82+'МЗ ПЕТКА'!D82+'МЗ ОСТРОВО'!D82+'МЗ КЛЕНОВНИК'!D82+'ЦЕНТАР ЗА КУЛТУРУ'!D82</f>
        <v>0</v>
      </c>
      <c r="E82" s="19">
        <f>C82-D82</f>
        <v>0</v>
      </c>
      <c r="F82" s="77"/>
      <c r="G82" s="69">
        <f>'УПРАВА '!H84+'МЗ СELO КОСТОЛАЦ'!G82+'МЗ ПЕТКА'!G82+'МЗ ОСТРОВО'!G82+'МЗ КЛЕНОВНИК'!G82+'ЦЕНТАР ЗА КУЛТУРУ'!G82</f>
        <v>0</v>
      </c>
      <c r="H82" s="72">
        <f t="shared" si="11"/>
        <v>0</v>
      </c>
      <c r="I82" s="70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W82" s="53"/>
      <c r="X82" s="53"/>
      <c r="Y82" s="53"/>
      <c r="Z82" s="53"/>
      <c r="AA82" s="53"/>
      <c r="AB82" s="53"/>
      <c r="AC82" s="53"/>
      <c r="AD82" s="53"/>
      <c r="AE82" s="53"/>
    </row>
    <row r="83" spans="1:31" ht="12.75">
      <c r="A83" s="65">
        <v>482400</v>
      </c>
      <c r="B83" s="74" t="s">
        <v>80</v>
      </c>
      <c r="C83" s="67">
        <f>'УПРАВА '!C85+'МЗ СELO КОСТОЛАЦ'!C83+'МЗ ПЕТКА'!C83+'МЗ ОСТРОВО'!C83+'МЗ КЛЕНОВНИК'!C83+'ЦЕНТАР ЗА КУЛТУРУ'!C83</f>
        <v>0</v>
      </c>
      <c r="D83" s="13">
        <f>'УПРАВА '!D85+'МЗ СELO КОСТОЛАЦ'!D83+'МЗ ПЕТКА'!D83+'МЗ ОСТРОВО'!D83+'МЗ КЛЕНОВНИК'!D83+'ЦЕНТАР ЗА КУЛТУРУ'!D83</f>
        <v>0</v>
      </c>
      <c r="E83" s="19">
        <f>C83-D83</f>
        <v>0</v>
      </c>
      <c r="F83" s="77"/>
      <c r="G83" s="69">
        <f>'УПРАВА '!H85+'МЗ СELO КОСТОЛАЦ'!G83+'МЗ ПЕТКА'!G83+'МЗ ОСТРОВО'!G83+'МЗ КЛЕНОВНИК'!G83+'ЦЕНТАР ЗА КУЛТУРУ'!G83</f>
        <v>0</v>
      </c>
      <c r="H83" s="72">
        <f t="shared" si="11"/>
        <v>0</v>
      </c>
      <c r="I83" s="70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ht="12.75">
      <c r="A84" s="80">
        <v>483000</v>
      </c>
      <c r="B84" s="81" t="s">
        <v>81</v>
      </c>
      <c r="C84" s="86">
        <f>C85</f>
        <v>0</v>
      </c>
      <c r="D84" s="30"/>
      <c r="E84" s="30"/>
      <c r="F84" s="87"/>
      <c r="G84" s="88">
        <f>G85</f>
        <v>0</v>
      </c>
      <c r="H84" s="30">
        <f t="shared" si="11"/>
        <v>0</v>
      </c>
      <c r="I84" s="37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ht="12.75">
      <c r="A85" s="65">
        <v>483100</v>
      </c>
      <c r="B85" s="89" t="s">
        <v>81</v>
      </c>
      <c r="C85" s="67">
        <f>'УПРАВА '!C87+'МЗ СELO КОСТОЛАЦ'!C85+'МЗ ПЕТКА'!C85+'МЗ ОСТРОВО'!C85+'МЗ КЛЕНОВНИК'!C85+'ЦЕНТАР ЗА КУЛТУРУ'!C85</f>
        <v>0</v>
      </c>
      <c r="D85" s="13">
        <f>'УПРАВА '!D87+'МЗ СELO КОСТОЛАЦ'!D85+'МЗ ПЕТКА'!D85+'МЗ ОСТРОВО'!D85+'МЗ КЛЕНОВНИК'!D85+'ЦЕНТАР ЗА КУЛТУРУ'!D85</f>
        <v>0</v>
      </c>
      <c r="E85" s="13">
        <f>'УПРАВА '!E87+'МЗ СELO КОСТОЛАЦ'!E85+'МЗ ПЕТКА'!E85+'МЗ ОСТРОВО'!E85+'МЗ КЛЕНОВНИК'!E85+'ЦЕНТАР ЗА КУЛТУРУ'!E85</f>
        <v>0</v>
      </c>
      <c r="F85" s="13">
        <f>'УПРАВА '!F87+'МЗ СELO КОСТОЛАЦ'!F85+'МЗ ПЕТКА'!F85+'МЗ ОСТРОВО'!F85+'МЗ КЛЕНОВНИК'!F85+'ЦЕНТАР ЗА КУЛТУРУ'!F85</f>
        <v>0</v>
      </c>
      <c r="G85" s="13">
        <f>'УПРАВА '!H87+'МЗ СELO КОСТОЛАЦ'!G85+'МЗ ПЕТКА'!G85+'МЗ ОСТРОВО'!G85+'МЗ КЛЕНОВНИК'!G85+'ЦЕНТАР ЗА КУЛТУРУ'!G85</f>
        <v>0</v>
      </c>
      <c r="H85" s="13">
        <f t="shared" si="11"/>
        <v>0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ht="12.75">
      <c r="A86" s="361">
        <v>485000</v>
      </c>
      <c r="B86" s="362" t="s">
        <v>186</v>
      </c>
      <c r="C86" s="368">
        <f>C87</f>
        <v>0</v>
      </c>
      <c r="D86" s="13"/>
      <c r="E86" s="13"/>
      <c r="F86" s="364"/>
      <c r="G86" s="13"/>
      <c r="H86" s="1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ht="12.75">
      <c r="A87" s="65">
        <v>485100</v>
      </c>
      <c r="B87" s="89" t="s">
        <v>186</v>
      </c>
      <c r="C87" s="67">
        <f>'УПРАВА '!C89</f>
        <v>0</v>
      </c>
      <c r="D87" s="13"/>
      <c r="E87" s="13"/>
      <c r="F87" s="364"/>
      <c r="G87" s="13"/>
      <c r="H87" s="1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W87" s="53"/>
      <c r="X87" s="53"/>
      <c r="Y87" s="53"/>
      <c r="Z87" s="53"/>
      <c r="AA87" s="53"/>
      <c r="AB87" s="53"/>
      <c r="AC87" s="53"/>
      <c r="AD87" s="53"/>
      <c r="AE87" s="53"/>
    </row>
    <row r="88" spans="1:31" ht="12.75">
      <c r="A88" s="90">
        <v>499000</v>
      </c>
      <c r="B88" s="91" t="s">
        <v>82</v>
      </c>
      <c r="C88" s="82">
        <f>C89</f>
        <v>2000000</v>
      </c>
      <c r="D88" s="18">
        <f>D89</f>
        <v>0</v>
      </c>
      <c r="E88" s="18">
        <f>E89</f>
        <v>2000000</v>
      </c>
      <c r="F88" s="92">
        <f>D88/C88*100</f>
        <v>0</v>
      </c>
      <c r="G88" s="71">
        <f>G89</f>
        <v>0</v>
      </c>
      <c r="H88" s="71">
        <f>H89</f>
        <v>2000000</v>
      </c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W88" s="53"/>
      <c r="X88" s="53"/>
      <c r="Y88" s="53"/>
      <c r="Z88" s="53"/>
      <c r="AA88" s="53"/>
      <c r="AB88" s="53"/>
      <c r="AC88" s="53"/>
      <c r="AD88" s="53"/>
      <c r="AE88" s="53"/>
    </row>
    <row r="89" spans="1:31" ht="12.75">
      <c r="A89" s="65">
        <v>499100</v>
      </c>
      <c r="B89" s="74" t="s">
        <v>82</v>
      </c>
      <c r="C89" s="67">
        <f>'УПРАВА '!C91+'МЗ СELO КОСТОЛАЦ'!C87+'МЗ ПЕТКА'!C87+'МЗ ОСТРОВО'!C87+'МЗ КЛЕНОВНИК'!C87+'ЦЕНТАР ЗА КУЛТУРУ'!C87</f>
        <v>2000000</v>
      </c>
      <c r="D89" s="13">
        <f>'УПРАВА '!D91+'МЗ СELO КОСТОЛАЦ'!D87+'МЗ ПЕТКА'!D87+'МЗ ОСТРОВО'!D87+'МЗ КЛЕНОВНИК'!D87+'ЦЕНТАР ЗА КУЛТУРУ'!D87</f>
        <v>0</v>
      </c>
      <c r="E89" s="19">
        <f>C89-D89</f>
        <v>2000000</v>
      </c>
      <c r="F89" s="77">
        <f>D89/C89*100</f>
        <v>0</v>
      </c>
      <c r="G89" s="69">
        <f>'УПРАВА '!H91+'МЗ СELO КОСТОЛАЦ'!G87+'МЗ ПЕТКА'!G87+'МЗ ОСТРОВО'!G87+'МЗ КЛЕНОВНИК'!G87+'ЦЕНТАР ЗА КУЛТУРУ'!G87</f>
        <v>0</v>
      </c>
      <c r="H89" s="72">
        <f>C89+G89</f>
        <v>2000000</v>
      </c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3" s="64" customFormat="1" ht="12.75">
      <c r="A90" s="58">
        <v>511000</v>
      </c>
      <c r="B90" s="59" t="s">
        <v>83</v>
      </c>
      <c r="C90" s="60">
        <f>SUM(C91:C94)</f>
        <v>138531474</v>
      </c>
      <c r="D90" s="10">
        <f>SUM(D91:D94)</f>
        <v>0</v>
      </c>
      <c r="E90" s="10">
        <f>SUM(E91:E94)</f>
        <v>138531474</v>
      </c>
      <c r="F90" s="11">
        <f>D90/C90*100</f>
        <v>0</v>
      </c>
      <c r="G90" s="71">
        <f>SUM(G91:G94)</f>
        <v>0</v>
      </c>
      <c r="H90" s="71">
        <f>SUM(H91:H94)</f>
        <v>138531474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1" ht="12.75">
      <c r="A91" s="65">
        <v>511100</v>
      </c>
      <c r="B91" s="66" t="s">
        <v>84</v>
      </c>
      <c r="C91" s="67">
        <f>'УПРАВА '!C93+'МЗ СELO КОСТОЛАЦ'!C89+'МЗ ПЕТКА'!C89+'МЗ ОСТРОВО'!C89+'МЗ КЛЕНОВНИК'!C89+'ЦЕНТАР ЗА КУЛТУРУ'!C89</f>
        <v>0</v>
      </c>
      <c r="D91" s="13">
        <f>'УПРАВА '!D93+'МЗ СELO КОСТОЛАЦ'!D89+'МЗ ПЕТКА'!D89+'МЗ ОСТРОВО'!D89+'МЗ КЛЕНОВНИК'!D89+'ЦЕНТАР ЗА КУЛТУРУ'!D89</f>
        <v>0</v>
      </c>
      <c r="E91" s="19">
        <f>C91-D91</f>
        <v>0</v>
      </c>
      <c r="F91" s="77"/>
      <c r="G91" s="69">
        <f>'УПРАВА '!H93+'МЗ СELO КОСТОЛАЦ'!G89+'МЗ ПЕТКА'!G89+'МЗ ОСТРОВО'!G89+'МЗ КЛЕНОВНИК'!G89+'ЦЕНТАР ЗА КУЛТУРУ'!G89</f>
        <v>0</v>
      </c>
      <c r="H91" s="72">
        <f>C91+G91</f>
        <v>0</v>
      </c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W91" s="53"/>
      <c r="X91" s="53"/>
      <c r="Y91" s="53"/>
      <c r="Z91" s="53"/>
      <c r="AA91" s="53"/>
      <c r="AB91" s="53"/>
      <c r="AC91" s="53"/>
      <c r="AD91" s="53"/>
      <c r="AE91" s="53"/>
    </row>
    <row r="92" spans="1:31" ht="12.75">
      <c r="A92" s="65">
        <v>511200</v>
      </c>
      <c r="B92" s="66" t="s">
        <v>85</v>
      </c>
      <c r="C92" s="67">
        <f>'УПРАВА '!C94+'МЗ СELO КОСТОЛАЦ'!C90+'МЗ ПЕТКА'!C90+'МЗ ОСТРОВО'!C90+'МЗ КЛЕНОВНИК'!C90+'ЦЕНТАР ЗА КУЛТУРУ'!C90</f>
        <v>128480874</v>
      </c>
      <c r="D92" s="13">
        <f>'УПРАВА '!D94+'МЗ СELO КОСТОЛАЦ'!D90+'МЗ ПЕТКА'!D90+'МЗ ОСТРОВО'!D90+'МЗ КЛЕНОВНИК'!D90+'ЦЕНТАР ЗА КУЛТУРУ'!D90</f>
        <v>0</v>
      </c>
      <c r="E92" s="19">
        <f>C92-D92</f>
        <v>128480874</v>
      </c>
      <c r="F92" s="77">
        <f>D92/C92*100</f>
        <v>0</v>
      </c>
      <c r="G92" s="69">
        <f>'УПРАВА '!H94+'МЗ СELO КОСТОЛАЦ'!G90+'МЗ ПЕТКА'!G90+'МЗ ОСТРОВО'!G90+'МЗ КЛЕНОВНИК'!G90+'ЦЕНТАР ЗА КУЛТУРУ'!G90</f>
        <v>0</v>
      </c>
      <c r="H92" s="72">
        <f>C92+G92</f>
        <v>128480874</v>
      </c>
      <c r="I92" s="9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W92" s="53"/>
      <c r="X92" s="53"/>
      <c r="Y92" s="53"/>
      <c r="Z92" s="53"/>
      <c r="AA92" s="53"/>
      <c r="AB92" s="53"/>
      <c r="AC92" s="53"/>
      <c r="AD92" s="53"/>
      <c r="AE92" s="53"/>
    </row>
    <row r="93" spans="1:31" ht="12.75">
      <c r="A93" s="65">
        <v>511300</v>
      </c>
      <c r="B93" s="66" t="s">
        <v>86</v>
      </c>
      <c r="C93" s="67">
        <f>'УПРАВА '!C95+'МЗ СELO КОСТОЛАЦ'!C91+'МЗ ПЕТКА'!C91+'МЗ ОСТРОВО'!C91+'МЗ КЛЕНОВНИК'!C91+'ЦЕНТАР ЗА КУЛТУРУ'!C91</f>
        <v>7860600</v>
      </c>
      <c r="D93" s="13">
        <f>'УПРАВА '!D95+'МЗ СELO КОСТОЛАЦ'!D91+'МЗ ПЕТКА'!D91+'МЗ ОСТРОВО'!D91+'МЗ КЛЕНОВНИК'!D91+'ЦЕНТАР ЗА КУЛТУРУ'!D91</f>
        <v>0</v>
      </c>
      <c r="E93" s="19">
        <f>C93-D93</f>
        <v>7860600</v>
      </c>
      <c r="F93" s="77">
        <f>D93/C93*100</f>
        <v>0</v>
      </c>
      <c r="G93" s="69">
        <f>'УПРАВА '!H95+'МЗ СELO КОСТОЛАЦ'!G91+'МЗ ПЕТКА'!G91+'МЗ ОСТРОВО'!G91+'МЗ КЛЕНОВНИК'!G91+'ЦЕНТАР ЗА КУЛТУРУ'!G91</f>
        <v>0</v>
      </c>
      <c r="H93" s="72">
        <f>C93+G93</f>
        <v>7860600</v>
      </c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W93" s="53"/>
      <c r="X93" s="53"/>
      <c r="Y93" s="53"/>
      <c r="Z93" s="53"/>
      <c r="AA93" s="53"/>
      <c r="AB93" s="53"/>
      <c r="AC93" s="53"/>
      <c r="AD93" s="53"/>
      <c r="AE93" s="53"/>
    </row>
    <row r="94" spans="1:31" ht="12.75">
      <c r="A94" s="65">
        <v>511400</v>
      </c>
      <c r="B94" s="66" t="s">
        <v>87</v>
      </c>
      <c r="C94" s="67">
        <f>'УПРАВА '!C96+'МЗ СELO КОСТОЛАЦ'!C92+'МЗ ПЕТКА'!C92+'МЗ ОСТРОВО'!C92+'МЗ КЛЕНОВНИК'!C92+'ЦЕНТАР ЗА КУЛТУРУ'!C92</f>
        <v>2190000</v>
      </c>
      <c r="D94" s="13">
        <f>'УПРАВА '!D96+'МЗ СELO КОСТОЛАЦ'!D92+'МЗ ПЕТКА'!D92+'МЗ ОСТРОВО'!D92+'МЗ КЛЕНОВНИК'!D92+'ЦЕНТАР ЗА КУЛТУРУ'!D92</f>
        <v>0</v>
      </c>
      <c r="E94" s="19">
        <f>C94-D94</f>
        <v>2190000</v>
      </c>
      <c r="F94" s="77">
        <f>D94/C94*100</f>
        <v>0</v>
      </c>
      <c r="G94" s="69">
        <f>'УПРАВА '!H96+'МЗ СELO КОСТОЛАЦ'!G92+'МЗ ПЕТКА'!G92+'МЗ ОСТРОВО'!G92+'МЗ КЛЕНОВНИК'!G92+'ЦЕНТАР ЗА КУЛТУРУ'!G92</f>
        <v>0</v>
      </c>
      <c r="H94" s="72">
        <f>C94+G94</f>
        <v>2190000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W94" s="53"/>
      <c r="X94" s="53"/>
      <c r="Y94" s="53"/>
      <c r="Z94" s="53"/>
      <c r="AA94" s="53"/>
      <c r="AB94" s="53"/>
      <c r="AC94" s="53"/>
      <c r="AD94" s="53"/>
      <c r="AE94" s="53"/>
    </row>
    <row r="95" spans="1:33" s="64" customFormat="1" ht="12.75">
      <c r="A95" s="58">
        <v>512000</v>
      </c>
      <c r="B95" s="59" t="s">
        <v>88</v>
      </c>
      <c r="C95" s="60">
        <f>SUM(C96:C104)</f>
        <v>1688745</v>
      </c>
      <c r="D95" s="10">
        <f>SUM(D96:D104)</f>
        <v>0</v>
      </c>
      <c r="E95" s="10">
        <f>SUM(E96:E104)</f>
        <v>1688745</v>
      </c>
      <c r="F95" s="11"/>
      <c r="G95" s="71">
        <f>SUM(G96:G104)</f>
        <v>50000</v>
      </c>
      <c r="H95" s="71">
        <f>SUM(H96:H104)</f>
        <v>1738745</v>
      </c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</row>
    <row r="96" spans="1:31" ht="12.75">
      <c r="A96" s="65">
        <v>512100</v>
      </c>
      <c r="B96" s="66" t="s">
        <v>89</v>
      </c>
      <c r="C96" s="67">
        <f>'УПРАВА '!C98+'МЗ СELO КОСТОЛАЦ'!C94+'МЗ ПЕТКА'!C94+'МЗ ОСТРОВО'!C94+'МЗ КЛЕНОВНИК'!C94+'ЦЕНТАР ЗА КУЛТУРУ'!C94</f>
        <v>0</v>
      </c>
      <c r="D96" s="13">
        <f>'УПРАВА '!D98+'МЗ СELO КОСТОЛАЦ'!D94+'МЗ ПЕТКА'!D94+'МЗ ОСТРОВО'!D94+'МЗ КЛЕНОВНИК'!D94+'ЦЕНТАР ЗА КУЛТУРУ'!D94</f>
        <v>0</v>
      </c>
      <c r="E96" s="19">
        <f>C96-D96</f>
        <v>0</v>
      </c>
      <c r="F96" s="77"/>
      <c r="G96" s="69">
        <f>'УПРАВА '!H98+'МЗ СELO КОСТОЛАЦ'!G94+'МЗ ПЕТКА'!G94+'МЗ ОСТРОВО'!G94+'МЗ КЛЕНОВНИК'!G94+'ЦЕНТАР ЗА КУЛТУРУ'!G94</f>
        <v>0</v>
      </c>
      <c r="H96" s="72">
        <f>C96+G96</f>
        <v>0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W96" s="53"/>
      <c r="X96" s="53"/>
      <c r="Y96" s="53"/>
      <c r="Z96" s="53"/>
      <c r="AA96" s="53"/>
      <c r="AB96" s="53"/>
      <c r="AC96" s="53"/>
      <c r="AD96" s="53"/>
      <c r="AE96" s="53"/>
    </row>
    <row r="97" spans="1:31" ht="12.75">
      <c r="A97" s="65">
        <v>512200</v>
      </c>
      <c r="B97" s="66" t="s">
        <v>90</v>
      </c>
      <c r="C97" s="67">
        <f>'УПРАВА '!C99+'МЗ СELO КОСТОЛАЦ'!C95+'МЗ ПЕТКА'!C95+'МЗ ОСТРОВО'!C95+'МЗ КЛЕНОВНИК'!C95+'ЦЕНТАР ЗА КУЛТУРУ'!C95</f>
        <v>1208745</v>
      </c>
      <c r="D97" s="13">
        <f>'УПРАВА '!D99+'МЗ СELO КОСТОЛАЦ'!D95+'МЗ ПЕТКА'!D95+'МЗ ОСТРОВО'!D95+'МЗ КЛЕНОВНИК'!D95+'ЦЕНТАР ЗА КУЛТУРУ'!D95</f>
        <v>0</v>
      </c>
      <c r="E97" s="19">
        <f aca="true" t="shared" si="12" ref="E97:E104">C97-D97</f>
        <v>1208745</v>
      </c>
      <c r="F97" s="77"/>
      <c r="G97" s="69">
        <f>'УПРАВА '!H99+'МЗ СELO КОСТОЛАЦ'!G95+'МЗ ПЕТКА'!G95+'МЗ ОСТРОВО'!G95+'МЗ КЛЕНОВНИК'!G95+'ЦЕНТАР ЗА КУЛТУРУ'!G95</f>
        <v>0</v>
      </c>
      <c r="H97" s="72">
        <f aca="true" t="shared" si="13" ref="H97:H104">C97+G97</f>
        <v>1208745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W97" s="53"/>
      <c r="X97" s="53"/>
      <c r="Y97" s="53"/>
      <c r="Z97" s="53"/>
      <c r="AA97" s="53"/>
      <c r="AB97" s="53"/>
      <c r="AC97" s="53"/>
      <c r="AD97" s="53"/>
      <c r="AE97" s="53"/>
    </row>
    <row r="98" spans="1:31" ht="12.75">
      <c r="A98" s="65">
        <v>512300</v>
      </c>
      <c r="B98" s="66" t="s">
        <v>91</v>
      </c>
      <c r="C98" s="67">
        <f>'УПРАВА '!C100+'МЗ СELO КОСТОЛАЦ'!C96+'МЗ ПЕТКА'!C96+'МЗ ОСТРОВО'!C96+'МЗ КЛЕНОВНИК'!C96+'ЦЕНТАР ЗА КУЛТУРУ'!C96</f>
        <v>0</v>
      </c>
      <c r="D98" s="13">
        <f>'УПРАВА '!D100+'МЗ СELO КОСТОЛАЦ'!D96+'МЗ ПЕТКА'!D96+'МЗ ОСТРОВО'!D96+'МЗ КЛЕНОВНИК'!D96+'ЦЕНТАР ЗА КУЛТУРУ'!D96</f>
        <v>0</v>
      </c>
      <c r="E98" s="19">
        <f t="shared" si="12"/>
        <v>0</v>
      </c>
      <c r="F98" s="77"/>
      <c r="G98" s="69">
        <f>'УПРАВА '!H100+'МЗ СELO КОСТОЛАЦ'!G96+'МЗ ПЕТКА'!G96+'МЗ ОСТРОВО'!G96+'МЗ КЛЕНОВНИК'!G96+'ЦЕНТАР ЗА КУЛТУРУ'!G96</f>
        <v>50000</v>
      </c>
      <c r="H98" s="72">
        <f t="shared" si="13"/>
        <v>50000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W98" s="53"/>
      <c r="X98" s="53"/>
      <c r="Y98" s="53"/>
      <c r="Z98" s="53"/>
      <c r="AA98" s="53"/>
      <c r="AB98" s="53"/>
      <c r="AC98" s="53"/>
      <c r="AD98" s="53"/>
      <c r="AE98" s="53"/>
    </row>
    <row r="99" spans="1:31" ht="12.75">
      <c r="A99" s="65">
        <v>512400</v>
      </c>
      <c r="B99" s="66" t="s">
        <v>92</v>
      </c>
      <c r="C99" s="67">
        <f>'УПРАВА '!C101+'МЗ СELO КОСТОЛАЦ'!C97+'МЗ ПЕТКА'!C97+'МЗ ОСТРОВО'!C97+'МЗ КЛЕНОВНИК'!C97+'ЦЕНТАР ЗА КУЛТУРУ'!C97</f>
        <v>0</v>
      </c>
      <c r="D99" s="13">
        <f>'УПРАВА '!D101+'МЗ СELO КОСТОЛАЦ'!D97+'МЗ ПЕТКА'!D97+'МЗ ОСТРОВО'!D97+'МЗ КЛЕНОВНИК'!D97+'ЦЕНТАР ЗА КУЛТУРУ'!D97</f>
        <v>0</v>
      </c>
      <c r="E99" s="19">
        <f t="shared" si="12"/>
        <v>0</v>
      </c>
      <c r="F99" s="77"/>
      <c r="G99" s="69">
        <f>'УПРАВА '!H101+'МЗ СELO КОСТОЛАЦ'!G97+'МЗ ПЕТКА'!G97+'МЗ ОСТРОВО'!G97+'МЗ КЛЕНОВНИК'!G97+'ЦЕНТАР ЗА КУЛТУРУ'!G97</f>
        <v>0</v>
      </c>
      <c r="H99" s="72">
        <f t="shared" si="13"/>
        <v>0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W99" s="53"/>
      <c r="X99" s="53"/>
      <c r="Y99" s="53"/>
      <c r="Z99" s="53"/>
      <c r="AA99" s="53"/>
      <c r="AB99" s="53"/>
      <c r="AC99" s="53"/>
      <c r="AD99" s="53"/>
      <c r="AE99" s="53"/>
    </row>
    <row r="100" spans="1:31" ht="12.75">
      <c r="A100" s="65">
        <v>512500</v>
      </c>
      <c r="B100" s="66" t="s">
        <v>93</v>
      </c>
      <c r="C100" s="67">
        <f>'УПРАВА '!C102+'МЗ СELO КОСТОЛАЦ'!C98+'МЗ ПЕТКА'!C98+'МЗ ОСТРОВО'!C98+'МЗ КЛЕНОВНИК'!C98+'ЦЕНТАР ЗА КУЛТУРУ'!C98</f>
        <v>0</v>
      </c>
      <c r="D100" s="13">
        <f>'УПРАВА '!D102+'МЗ СELO КОСТОЛАЦ'!D98+'МЗ ПЕТКА'!D98+'МЗ ОСТРОВО'!D98+'МЗ КЛЕНОВНИК'!D98+'ЦЕНТАР ЗА КУЛТУРУ'!D98</f>
        <v>0</v>
      </c>
      <c r="E100" s="19">
        <f t="shared" si="12"/>
        <v>0</v>
      </c>
      <c r="F100" s="77"/>
      <c r="G100" s="69">
        <f>'УПРАВА '!H102+'МЗ СELO КОСТОЛАЦ'!G98+'МЗ ПЕТКА'!G98+'МЗ ОСТРОВО'!G98+'МЗ КЛЕНОВНИК'!G98+'ЦЕНТАР ЗА КУЛТУРУ'!G98</f>
        <v>0</v>
      </c>
      <c r="H100" s="72">
        <f t="shared" si="13"/>
        <v>0</v>
      </c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W100" s="53"/>
      <c r="X100" s="53"/>
      <c r="Y100" s="53"/>
      <c r="Z100" s="53"/>
      <c r="AA100" s="53"/>
      <c r="AB100" s="53"/>
      <c r="AC100" s="53"/>
      <c r="AD100" s="53"/>
      <c r="AE100" s="53"/>
    </row>
    <row r="101" spans="1:31" ht="12.75">
      <c r="A101" s="65">
        <v>512600</v>
      </c>
      <c r="B101" s="66" t="s">
        <v>94</v>
      </c>
      <c r="C101" s="67">
        <f>'УПРАВА '!C103+'МЗ СELO КОСТОЛАЦ'!C99+'МЗ ПЕТКА'!C99+'МЗ ОСТРОВО'!C99+'МЗ КЛЕНОВНИК'!C99+'ЦЕНТАР ЗА КУЛТУРУ'!C99</f>
        <v>0</v>
      </c>
      <c r="D101" s="13">
        <f>'УПРАВА '!D103+'МЗ СELO КОСТОЛАЦ'!D99+'МЗ ПЕТКА'!D99+'МЗ ОСТРОВО'!D99+'МЗ КЛЕНОВНИК'!D99+'ЦЕНТАР ЗА КУЛТУРУ'!D99</f>
        <v>0</v>
      </c>
      <c r="E101" s="19">
        <f t="shared" si="12"/>
        <v>0</v>
      </c>
      <c r="F101" s="77"/>
      <c r="G101" s="69">
        <f>'УПРАВА '!H103+'МЗ СELO КОСТОЛАЦ'!G99+'МЗ ПЕТКА'!G99+'МЗ ОСТРОВО'!G99+'МЗ КЛЕНОВНИК'!G99+'ЦЕНТАР ЗА КУЛТУРУ'!G99</f>
        <v>0</v>
      </c>
      <c r="H101" s="72">
        <f t="shared" si="13"/>
        <v>0</v>
      </c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W101" s="53"/>
      <c r="X101" s="53"/>
      <c r="Y101" s="53"/>
      <c r="Z101" s="53"/>
      <c r="AA101" s="53"/>
      <c r="AB101" s="53"/>
      <c r="AC101" s="53"/>
      <c r="AD101" s="53"/>
      <c r="AE101" s="53"/>
    </row>
    <row r="102" spans="1:31" ht="12.75">
      <c r="A102" s="65">
        <v>512700</v>
      </c>
      <c r="B102" s="66" t="s">
        <v>95</v>
      </c>
      <c r="C102" s="67">
        <f>'УПРАВА '!C104+'МЗ СELO КОСТОЛАЦ'!C100+'МЗ ПЕТКА'!C100+'МЗ ОСТРОВО'!C100+'МЗ КЛЕНОВНИК'!C100+'ЦЕНТАР ЗА КУЛТУРУ'!C100</f>
        <v>0</v>
      </c>
      <c r="D102" s="13">
        <f>'УПРАВА '!D104+'МЗ СELO КОСТОЛАЦ'!D100+'МЗ ПЕТКА'!D100+'МЗ ОСТРОВО'!D100+'МЗ КЛЕНОВНИК'!D100+'ЦЕНТАР ЗА КУЛТУРУ'!D100</f>
        <v>0</v>
      </c>
      <c r="E102" s="19">
        <f t="shared" si="12"/>
        <v>0</v>
      </c>
      <c r="F102" s="77"/>
      <c r="G102" s="69">
        <f>'УПРАВА '!H104+'МЗ СELO КОСТОЛАЦ'!G100+'МЗ ПЕТКА'!G100+'МЗ ОСТРОВО'!G100+'МЗ КЛЕНОВНИК'!G100+'ЦЕНТАР ЗА КУЛТУРУ'!G100</f>
        <v>0</v>
      </c>
      <c r="H102" s="72">
        <f t="shared" si="13"/>
        <v>0</v>
      </c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W102" s="53"/>
      <c r="X102" s="53"/>
      <c r="Y102" s="53"/>
      <c r="Z102" s="53"/>
      <c r="AA102" s="53"/>
      <c r="AB102" s="53"/>
      <c r="AC102" s="53"/>
      <c r="AD102" s="53"/>
      <c r="AE102" s="53"/>
    </row>
    <row r="103" spans="1:31" ht="12.75">
      <c r="A103" s="65">
        <v>512800</v>
      </c>
      <c r="B103" s="66" t="s">
        <v>96</v>
      </c>
      <c r="C103" s="67">
        <f>'УПРАВА '!C105+'МЗ СELO КОСТОЛАЦ'!C101+'МЗ ПЕТКА'!C101+'МЗ ОСТРОВО'!C101+'МЗ КЛЕНОВНИК'!C101+'ЦЕНТАР ЗА КУЛТУРУ'!C101</f>
        <v>0</v>
      </c>
      <c r="D103" s="13">
        <f>'УПРАВА '!D105+'МЗ СELO КОСТОЛАЦ'!D101+'МЗ ПЕТКА'!D101+'МЗ ОСТРОВО'!D101+'МЗ КЛЕНОВНИК'!D101+'ЦЕНТАР ЗА КУЛТУРУ'!D101</f>
        <v>0</v>
      </c>
      <c r="E103" s="19">
        <f t="shared" si="12"/>
        <v>0</v>
      </c>
      <c r="F103" s="77"/>
      <c r="G103" s="69">
        <f>'УПРАВА '!H105+'МЗ СELO КОСТОЛАЦ'!G101+'МЗ ПЕТКА'!G101+'МЗ ОСТРОВО'!G101+'МЗ КЛЕНОВНИК'!G101+'ЦЕНТАР ЗА КУЛТУРУ'!G101</f>
        <v>0</v>
      </c>
      <c r="H103" s="72">
        <f t="shared" si="13"/>
        <v>0</v>
      </c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W103" s="53"/>
      <c r="X103" s="53"/>
      <c r="Y103" s="53"/>
      <c r="Z103" s="53"/>
      <c r="AA103" s="53"/>
      <c r="AB103" s="53"/>
      <c r="AC103" s="53"/>
      <c r="AD103" s="53"/>
      <c r="AE103" s="53"/>
    </row>
    <row r="104" spans="1:31" ht="25.5">
      <c r="A104" s="65">
        <v>512900</v>
      </c>
      <c r="B104" s="74" t="s">
        <v>112</v>
      </c>
      <c r="C104" s="67">
        <f>'УПРАВА '!C106+'МЗ СELO КОСТОЛАЦ'!C102+'МЗ ПЕТКА'!C102+'МЗ ОСТРОВО'!C102+'МЗ КЛЕНОВНИК'!C102+'ЦЕНТАР ЗА КУЛТУРУ'!C102</f>
        <v>480000</v>
      </c>
      <c r="D104" s="13">
        <f>'УПРАВА '!D106+'МЗ СELO КОСТОЛАЦ'!D102+'МЗ ПЕТКА'!D102+'МЗ ОСТРОВО'!D102+'МЗ КЛЕНОВНИК'!D102+'ЦЕНТАР ЗА КУЛТУРУ'!D102</f>
        <v>0</v>
      </c>
      <c r="E104" s="19">
        <f t="shared" si="12"/>
        <v>480000</v>
      </c>
      <c r="F104" s="77"/>
      <c r="G104" s="69">
        <f>'УПРАВА '!H106+'МЗ СELO КОСТОЛАЦ'!G102+'МЗ ПЕТКА'!G102+'МЗ ОСТРОВО'!G102+'МЗ КЛЕНОВНИК'!G102+'ЦЕНТАР ЗА КУЛТУРУ'!G102</f>
        <v>0</v>
      </c>
      <c r="H104" s="72">
        <f t="shared" si="13"/>
        <v>480000</v>
      </c>
      <c r="I104" s="53"/>
      <c r="J104" s="94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W104" s="53"/>
      <c r="X104" s="53"/>
      <c r="Y104" s="53"/>
      <c r="Z104" s="53"/>
      <c r="AA104" s="53"/>
      <c r="AB104" s="53"/>
      <c r="AC104" s="53"/>
      <c r="AD104" s="53"/>
      <c r="AE104" s="53"/>
    </row>
    <row r="105" spans="1:33" s="64" customFormat="1" ht="12.75">
      <c r="A105" s="58">
        <v>515000</v>
      </c>
      <c r="B105" s="59" t="s">
        <v>98</v>
      </c>
      <c r="C105" s="60">
        <f>C106</f>
        <v>1080000</v>
      </c>
      <c r="D105" s="10">
        <f>D106</f>
        <v>0</v>
      </c>
      <c r="E105" s="10">
        <f>E106</f>
        <v>1080000</v>
      </c>
      <c r="F105" s="11"/>
      <c r="G105" s="71">
        <f>G106</f>
        <v>0</v>
      </c>
      <c r="H105" s="71">
        <f>H106</f>
        <v>1080000</v>
      </c>
      <c r="I105" s="63"/>
      <c r="J105" s="95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</row>
    <row r="106" spans="1:31" ht="12.75">
      <c r="A106" s="65">
        <v>515100</v>
      </c>
      <c r="B106" s="66" t="s">
        <v>98</v>
      </c>
      <c r="C106" s="67">
        <f>'УПРАВА '!C108+'МЗ СELO КОСТОЛАЦ'!C104+'МЗ ПЕТКА'!D104+'МЗ ОСТРОВО'!C104+'МЗ КЛЕНОВНИК'!C104+'ЦЕНТАР ЗА КУЛТУРУ'!C104</f>
        <v>1080000</v>
      </c>
      <c r="D106" s="13">
        <f>'УПРАВА '!D108+'МЗ СELO КОСТОЛАЦ'!D104+'МЗ ПЕТКА'!E104+'МЗ ОСТРОВО'!D104+'МЗ КЛЕНОВНИК'!D104+'ЦЕНТАР ЗА КУЛТУРУ'!D104</f>
        <v>0</v>
      </c>
      <c r="E106" s="19">
        <f>C106-D106</f>
        <v>1080000</v>
      </c>
      <c r="F106" s="77"/>
      <c r="G106" s="69">
        <f>'УПРАВА '!H108+'МЗ СELO КОСТОЛАЦ'!G104+'МЗ ПЕТКА'!H104+'МЗ ОСТРОВО'!G104+'МЗ КЛЕНОВНИК'!G104+'ЦЕНТАР ЗА КУЛТУРУ'!G104</f>
        <v>0</v>
      </c>
      <c r="H106" s="72">
        <f>C106+G106</f>
        <v>1080000</v>
      </c>
      <c r="I106" s="53"/>
      <c r="J106" s="94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W106" s="53"/>
      <c r="X106" s="53"/>
      <c r="Y106" s="53"/>
      <c r="Z106" s="53"/>
      <c r="AA106" s="53"/>
      <c r="AB106" s="53"/>
      <c r="AC106" s="53"/>
      <c r="AD106" s="53"/>
      <c r="AE106" s="53"/>
    </row>
    <row r="107" spans="1:33" s="101" customFormat="1" ht="12.75">
      <c r="A107" s="96">
        <v>541000</v>
      </c>
      <c r="B107" s="97" t="s">
        <v>99</v>
      </c>
      <c r="C107" s="98">
        <f>C108</f>
        <v>0</v>
      </c>
      <c r="D107" s="99">
        <f>D108</f>
        <v>0</v>
      </c>
      <c r="E107" s="99">
        <f>E108</f>
        <v>0</v>
      </c>
      <c r="F107" s="100"/>
      <c r="G107" s="71">
        <f>G108</f>
        <v>0</v>
      </c>
      <c r="H107" s="87"/>
      <c r="I107" s="53"/>
      <c r="J107" s="94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</row>
    <row r="108" spans="1:10" s="53" customFormat="1" ht="12.75">
      <c r="A108" s="102">
        <v>541100</v>
      </c>
      <c r="B108" s="103" t="s">
        <v>99</v>
      </c>
      <c r="C108" s="67">
        <f>'УПРАВА '!C110+'МЗ СELO КОСТОЛАЦ'!C106+'МЗ ПЕТКА'!D106+'МЗ ОСТРОВО'!C106+'МЗ КЛЕНОВНИК'!C106+'ЦЕНТАР ЗА КУЛТУРУ'!C106</f>
        <v>0</v>
      </c>
      <c r="D108" s="13">
        <f>'УПРАВА '!D110+'МЗ СELO КОСТОЛАЦ'!D106+'МЗ ПЕТКА'!E106+'МЗ ОСТРОВО'!D106+'МЗ КЛЕНОВНИК'!D106+'ЦЕНТАР ЗА КУЛТУРУ'!D106</f>
        <v>0</v>
      </c>
      <c r="E108" s="19"/>
      <c r="F108" s="77"/>
      <c r="G108" s="69">
        <f>'УПРАВА '!H110+'МЗ СELO КОСТОЛАЦ'!G106+'МЗ ПЕТКА'!H106+'МЗ ОСТРОВО'!G106+'МЗ КЛЕНОВНИК'!G106+'ЦЕНТАР ЗА КУЛТУРУ'!G106</f>
        <v>0</v>
      </c>
      <c r="H108" s="69">
        <f>C108+G108</f>
        <v>0</v>
      </c>
      <c r="J108" s="94"/>
    </row>
    <row r="109" spans="1:33" s="101" customFormat="1" ht="12.75">
      <c r="A109" s="96">
        <v>543000</v>
      </c>
      <c r="B109" s="97" t="s">
        <v>100</v>
      </c>
      <c r="C109" s="98">
        <f>C110</f>
        <v>0</v>
      </c>
      <c r="D109" s="99">
        <f>D110</f>
        <v>0</v>
      </c>
      <c r="E109" s="99">
        <f>E110</f>
        <v>0</v>
      </c>
      <c r="F109" s="83"/>
      <c r="G109" s="71">
        <f>G110</f>
        <v>0</v>
      </c>
      <c r="H109" s="71"/>
      <c r="I109" s="53"/>
      <c r="J109" s="104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</row>
    <row r="110" spans="1:10" ht="12.75">
      <c r="A110" s="65">
        <v>543100</v>
      </c>
      <c r="B110" s="66" t="s">
        <v>101</v>
      </c>
      <c r="C110" s="67">
        <f>'УПРАВА '!C112+'МЗ СELO КОСТОЛАЦ'!C108+'МЗ ПЕТКА'!D108+'МЗ ОСТРОВО'!C108+'МЗ КЛЕНОВНИК'!C108+'ЦЕНТАР ЗА КУЛТУРУ'!C108</f>
        <v>0</v>
      </c>
      <c r="D110" s="13">
        <f>'УПРАВА '!D112+'МЗ СELO КОСТОЛАЦ'!D108+'МЗ ПЕТКА'!E108+'МЗ ОСТРОВО'!D108+'МЗ КЛЕНОВНИК'!D108+'ЦЕНТАР ЗА КУЛТУРУ'!D108</f>
        <v>0</v>
      </c>
      <c r="E110" s="19"/>
      <c r="F110" s="77"/>
      <c r="G110" s="69">
        <f>'УПРАВА '!H112+'МЗ СELO КОСТОЛАЦ'!G108+'МЗ ПЕТКА'!H108+'МЗ ОСТРОВО'!G108+'МЗ КЛЕНОВНИК'!G108+'ЦЕНТАР ЗА КУЛТУРУ'!G108</f>
        <v>0</v>
      </c>
      <c r="H110" s="16"/>
      <c r="J110" s="105"/>
    </row>
    <row r="111" spans="1:10" ht="18" customHeight="1">
      <c r="A111" s="377" t="s">
        <v>102</v>
      </c>
      <c r="B111" s="377"/>
      <c r="C111" s="60">
        <f>C109+C107+C105+C95+C88+C84+C79+C77+C64+C54+C51+C43+C34+C29+C21+C17+C12+C10+C6+C4+C90+C67+C19</f>
        <v>259014134</v>
      </c>
      <c r="D111" s="10">
        <f>D4+D6+D10+D17+D21+D29+D34+D43+D51+D54+D67+D79+D90+D95+D105+D107+D109+D88</f>
        <v>554685.4000000001</v>
      </c>
      <c r="E111" s="10">
        <f>E4+E6+E10+E17+E21+E29+E34+E43+E51+E54+E67+E79+E90+E95+E105+E107+E109+E88</f>
        <v>231497140.6</v>
      </c>
      <c r="F111" s="11">
        <f>D111/C111*100</f>
        <v>0.21415256049308884</v>
      </c>
      <c r="G111" s="18">
        <f>G4+G6+G10+G17+G21+G29+G34+G43+G51+G54+G67+G79+G90+G95+G105+G107+G109+G88+G84</f>
        <v>227959</v>
      </c>
      <c r="H111" s="18">
        <f>H4+H6+H10+H17+H21+H29+H34+H43+H51+H54+H67+H79+H90+H95+H105+H107+H109+H88+H84</f>
        <v>232279785</v>
      </c>
      <c r="J111" s="105"/>
    </row>
    <row r="112" spans="1:10" ht="15" customHeight="1">
      <c r="A112" s="106"/>
      <c r="B112" s="52"/>
      <c r="C112" s="52"/>
      <c r="D112" s="49"/>
      <c r="E112" s="49"/>
      <c r="G112" s="107"/>
      <c r="H112" s="108"/>
      <c r="J112" s="105"/>
    </row>
    <row r="113" spans="1:10" ht="17.25" customHeight="1">
      <c r="A113" s="65"/>
      <c r="B113" s="109" t="s">
        <v>113</v>
      </c>
      <c r="C113" s="109"/>
      <c r="D113" s="49"/>
      <c r="E113" s="13"/>
      <c r="G113" s="107"/>
      <c r="H113" s="108"/>
      <c r="J113" s="47"/>
    </row>
    <row r="114" spans="1:10" ht="17.25" customHeight="1">
      <c r="A114" s="110" t="s">
        <v>114</v>
      </c>
      <c r="B114" s="111" t="s">
        <v>115</v>
      </c>
      <c r="C114" s="112">
        <f>'УПРАВА '!C116+'МЗ СELO КОСТОЛАЦ'!C112+'МЗ ПЕТКА'!C112+'МЗ ОСТРОВО'!C112+'МЗ КЛЕНОВНИК'!C112+'ЦЕНТАР ЗА КУЛТУРУ'!C114</f>
        <v>126508515</v>
      </c>
      <c r="D114" s="49"/>
      <c r="E114" s="13"/>
      <c r="G114" s="107"/>
      <c r="H114" s="108"/>
      <c r="J114" s="105"/>
    </row>
    <row r="115" spans="1:10" ht="17.25" customHeight="1">
      <c r="A115" s="110" t="s">
        <v>116</v>
      </c>
      <c r="B115" s="111" t="s">
        <v>117</v>
      </c>
      <c r="C115" s="112">
        <v>0</v>
      </c>
      <c r="D115" s="49"/>
      <c r="E115" s="13"/>
      <c r="G115" s="107"/>
      <c r="H115" s="108"/>
      <c r="J115" s="105"/>
    </row>
    <row r="116" spans="1:10" ht="17.25" customHeight="1">
      <c r="A116" s="110" t="s">
        <v>118</v>
      </c>
      <c r="B116" s="111" t="s">
        <v>119</v>
      </c>
      <c r="C116" s="112">
        <f>'МЗ ОСТРОВО'!C114</f>
        <v>0</v>
      </c>
      <c r="D116" s="49"/>
      <c r="E116" s="13"/>
      <c r="G116" s="107"/>
      <c r="H116" s="108"/>
      <c r="J116" s="105"/>
    </row>
    <row r="117" spans="1:10" ht="18" customHeight="1">
      <c r="A117" s="110" t="s">
        <v>120</v>
      </c>
      <c r="B117" s="66" t="s">
        <v>133</v>
      </c>
      <c r="C117" s="112">
        <f>'УПРАВА '!C118+'ЦЕНТАР ЗА КУЛТУРУ'!C116+'МЗ КЛЕНОВНИК'!C115+'МЗ СELO КОСТОЛАЦ'!C113</f>
        <v>132505619</v>
      </c>
      <c r="D117" s="49"/>
      <c r="E117" s="67">
        <f>E111</f>
        <v>231497140.6</v>
      </c>
      <c r="G117" s="107"/>
      <c r="H117" s="107"/>
      <c r="J117" s="105"/>
    </row>
    <row r="118" spans="1:10" ht="18.75" customHeight="1">
      <c r="A118" s="371" t="s">
        <v>102</v>
      </c>
      <c r="B118" s="371"/>
      <c r="C118" s="113">
        <f>C114+C115+C116+C117</f>
        <v>259014134</v>
      </c>
      <c r="D118" s="49"/>
      <c r="E118" s="82">
        <f>E117</f>
        <v>231497140.6</v>
      </c>
      <c r="G118" s="107"/>
      <c r="H118" s="107"/>
      <c r="I118" s="114"/>
      <c r="J118" s="37"/>
    </row>
    <row r="119" spans="1:10" ht="12.75" customHeight="1">
      <c r="A119" s="106"/>
      <c r="B119" s="52"/>
      <c r="C119" s="52"/>
      <c r="D119" s="52"/>
      <c r="E119" s="52"/>
      <c r="G119" s="107"/>
      <c r="H119" s="107"/>
      <c r="J119" s="37"/>
    </row>
    <row r="120" spans="1:8" ht="18" customHeight="1">
      <c r="A120" s="378"/>
      <c r="B120" s="378"/>
      <c r="C120" s="52"/>
      <c r="D120" s="52"/>
      <c r="E120" s="52"/>
      <c r="G120" s="107"/>
      <c r="H120" s="107"/>
    </row>
    <row r="121" spans="1:13" ht="29.25" customHeight="1">
      <c r="A121" s="106"/>
      <c r="B121" s="52"/>
      <c r="C121" s="379"/>
      <c r="D121" s="379"/>
      <c r="E121" s="379"/>
      <c r="F121" s="379"/>
      <c r="G121" s="107"/>
      <c r="H121" s="107"/>
      <c r="J121" s="37"/>
      <c r="M121" s="37"/>
    </row>
    <row r="122" spans="1:2" ht="25.5" customHeight="1">
      <c r="A122" s="380" t="s">
        <v>196</v>
      </c>
      <c r="B122" s="380"/>
    </row>
    <row r="123" spans="1:5" ht="29.25" customHeight="1">
      <c r="A123" s="372"/>
      <c r="B123" s="372"/>
      <c r="C123" s="373" t="s">
        <v>121</v>
      </c>
      <c r="D123" s="373"/>
      <c r="E123" s="373"/>
    </row>
    <row r="124" spans="1:13" ht="11.25" customHeight="1">
      <c r="A124" s="116"/>
      <c r="B124" s="116"/>
      <c r="C124" s="117"/>
      <c r="D124" s="118"/>
      <c r="E124" s="118"/>
      <c r="M124" s="37"/>
    </row>
    <row r="125" spans="1:5" ht="9" customHeight="1">
      <c r="A125" s="374"/>
      <c r="B125" s="374"/>
      <c r="C125" s="375" t="s">
        <v>122</v>
      </c>
      <c r="D125" s="375"/>
      <c r="E125" s="375"/>
    </row>
    <row r="126" spans="1:5" ht="12.75">
      <c r="A126"/>
      <c r="C126" s="119" t="s">
        <v>123</v>
      </c>
      <c r="D126" s="119"/>
      <c r="E126" s="119"/>
    </row>
    <row r="127" ht="12.75">
      <c r="A127"/>
    </row>
  </sheetData>
  <sheetProtection selectLockedCells="1" selectUnlockedCells="1"/>
  <mergeCells count="10">
    <mergeCell ref="A123:B123"/>
    <mergeCell ref="C123:E123"/>
    <mergeCell ref="A125:B125"/>
    <mergeCell ref="C125:E125"/>
    <mergeCell ref="A1:C1"/>
    <mergeCell ref="A111:B111"/>
    <mergeCell ref="A118:B118"/>
    <mergeCell ref="A120:B120"/>
    <mergeCell ref="C121:F121"/>
    <mergeCell ref="A122:B122"/>
  </mergeCells>
  <printOptions/>
  <pageMargins left="0.4798611111111111" right="0.22013888888888888" top="0.7597222222222222" bottom="0.5201388888888889" header="0.5118055555555555" footer="0.5118055555555555"/>
  <pageSetup fitToHeight="0" fitToWidth="1" horizontalDpi="300" verticalDpi="300" orientation="portrait" paperSize="9" scale="86" r:id="rId1"/>
  <rowBreaks count="2" manualBreakCount="2">
    <brk id="42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S133"/>
  <sheetViews>
    <sheetView view="pageBreakPreview" zoomScale="93" zoomScaleNormal="106" zoomScaleSheetLayoutView="93" zoomScalePageLayoutView="0" workbookViewId="0" topLeftCell="A103">
      <selection activeCell="C119" sqref="C119"/>
    </sheetView>
  </sheetViews>
  <sheetFormatPr defaultColWidth="9.140625" defaultRowHeight="12.75"/>
  <cols>
    <col min="1" max="1" width="10.57421875" style="0" customWidth="1"/>
    <col min="2" max="2" width="45.7109375" style="0" customWidth="1"/>
    <col min="3" max="3" width="14.7109375" style="0" customWidth="1"/>
    <col min="4" max="4" width="10.28125" style="0" customWidth="1"/>
    <col min="5" max="5" width="10.421875" style="0" customWidth="1"/>
    <col min="6" max="6" width="20.140625" style="0" customWidth="1"/>
    <col min="7" max="7" width="10.7109375" style="0" customWidth="1"/>
    <col min="8" max="8" width="4.7109375" style="0" customWidth="1"/>
    <col min="9" max="9" width="10.28125" style="0" customWidth="1"/>
    <col min="10" max="10" width="10.57421875" style="0" customWidth="1"/>
    <col min="11" max="11" width="10.00390625" style="0" customWidth="1"/>
    <col min="12" max="12" width="6.8515625" style="0" customWidth="1"/>
    <col min="13" max="13" width="14.00390625" style="0" customWidth="1"/>
    <col min="14" max="14" width="10.140625" style="0" customWidth="1"/>
    <col min="15" max="15" width="15.28125" style="0" customWidth="1"/>
    <col min="16" max="16" width="14.00390625" style="0" customWidth="1"/>
    <col min="17" max="17" width="18.7109375" style="0" customWidth="1"/>
    <col min="18" max="18" width="15.7109375" style="0" customWidth="1"/>
    <col min="19" max="19" width="11.57421875" style="0" customWidth="1"/>
  </cols>
  <sheetData>
    <row r="1" spans="1:7" s="122" customFormat="1" ht="60" customHeight="1">
      <c r="A1" s="382" t="s">
        <v>187</v>
      </c>
      <c r="B1" s="382"/>
      <c r="C1" s="382"/>
      <c r="D1" s="120"/>
      <c r="E1" s="121"/>
      <c r="F1" s="1"/>
      <c r="G1" s="1"/>
    </row>
    <row r="2" spans="1:12" ht="46.5" customHeight="1">
      <c r="A2" s="123" t="s">
        <v>0</v>
      </c>
      <c r="B2" s="123" t="s">
        <v>1</v>
      </c>
      <c r="C2" s="124" t="s">
        <v>124</v>
      </c>
      <c r="D2" s="125"/>
      <c r="E2" s="126"/>
      <c r="F2" s="125"/>
      <c r="G2" s="127"/>
      <c r="H2" s="126"/>
      <c r="I2" s="128"/>
      <c r="J2" s="129"/>
      <c r="K2" s="129"/>
      <c r="L2" s="129"/>
    </row>
    <row r="3" spans="1:12" ht="12.75">
      <c r="A3" s="109">
        <v>1</v>
      </c>
      <c r="B3" s="109">
        <v>2</v>
      </c>
      <c r="C3" s="109">
        <v>3</v>
      </c>
      <c r="D3" s="6"/>
      <c r="E3" s="6"/>
      <c r="F3" s="6"/>
      <c r="G3" s="6"/>
      <c r="H3" s="6"/>
      <c r="I3" s="6"/>
      <c r="J3" s="12"/>
      <c r="K3" s="130"/>
      <c r="L3" s="57"/>
    </row>
    <row r="4" spans="1:12" ht="12.75">
      <c r="A4" s="58">
        <v>411000</v>
      </c>
      <c r="B4" s="59" t="s">
        <v>3</v>
      </c>
      <c r="C4" s="60">
        <f>C5</f>
        <v>15500376</v>
      </c>
      <c r="D4" s="131"/>
      <c r="E4" s="132"/>
      <c r="F4" s="131"/>
      <c r="G4" s="131"/>
      <c r="H4" s="133"/>
      <c r="I4" s="133"/>
      <c r="J4" s="133"/>
      <c r="K4" s="133"/>
      <c r="L4" s="134"/>
    </row>
    <row r="5" spans="1:12" ht="12.75">
      <c r="A5" s="65">
        <v>411100</v>
      </c>
      <c r="B5" s="66" t="s">
        <v>3</v>
      </c>
      <c r="C5" s="135">
        <v>15500376</v>
      </c>
      <c r="D5" s="136"/>
      <c r="E5" s="137"/>
      <c r="F5" s="138"/>
      <c r="G5" s="138"/>
      <c r="H5" s="139"/>
      <c r="I5" s="139"/>
      <c r="J5" s="139"/>
      <c r="K5" s="139"/>
      <c r="L5" s="140"/>
    </row>
    <row r="6" spans="1:12" ht="12.75">
      <c r="A6" s="58">
        <v>412000</v>
      </c>
      <c r="B6" s="59" t="s">
        <v>4</v>
      </c>
      <c r="C6" s="60">
        <f>C7+C8+C9</f>
        <v>2658360</v>
      </c>
      <c r="D6" s="131"/>
      <c r="E6" s="132"/>
      <c r="F6" s="131"/>
      <c r="G6" s="131"/>
      <c r="H6" s="133"/>
      <c r="I6" s="133"/>
      <c r="J6" s="133"/>
      <c r="K6" s="133"/>
      <c r="L6" s="134"/>
    </row>
    <row r="7" spans="1:12" ht="12.75">
      <c r="A7" s="65">
        <v>412100</v>
      </c>
      <c r="B7" s="66" t="s">
        <v>5</v>
      </c>
      <c r="C7" s="135">
        <v>1860060</v>
      </c>
      <c r="D7" s="136"/>
      <c r="E7" s="137"/>
      <c r="F7" s="141"/>
      <c r="G7" s="141"/>
      <c r="H7" s="142"/>
      <c r="I7" s="142"/>
      <c r="J7" s="142"/>
      <c r="K7" s="142"/>
      <c r="L7" s="57"/>
    </row>
    <row r="8" spans="1:12" ht="12.75">
      <c r="A8" s="65">
        <v>412200</v>
      </c>
      <c r="B8" s="66" t="s">
        <v>6</v>
      </c>
      <c r="C8" s="135">
        <v>798300</v>
      </c>
      <c r="D8" s="136"/>
      <c r="E8" s="137"/>
      <c r="F8" s="141"/>
      <c r="G8" s="141"/>
      <c r="H8" s="142"/>
      <c r="I8" s="142"/>
      <c r="J8" s="142"/>
      <c r="K8" s="142"/>
      <c r="L8" s="57"/>
    </row>
    <row r="9" spans="1:12" ht="12.75">
      <c r="A9" s="65">
        <v>412300</v>
      </c>
      <c r="B9" s="66" t="s">
        <v>7</v>
      </c>
      <c r="C9" s="135"/>
      <c r="D9" s="136"/>
      <c r="E9" s="137"/>
      <c r="F9" s="141"/>
      <c r="G9" s="141"/>
      <c r="H9" s="142"/>
      <c r="I9" s="142"/>
      <c r="J9" s="142"/>
      <c r="K9" s="142"/>
      <c r="L9" s="57"/>
    </row>
    <row r="10" spans="1:12" ht="12.75">
      <c r="A10" s="58">
        <v>413000</v>
      </c>
      <c r="B10" s="59" t="s">
        <v>8</v>
      </c>
      <c r="C10" s="60">
        <f>C11</f>
        <v>47960</v>
      </c>
      <c r="D10" s="131"/>
      <c r="E10" s="131"/>
      <c r="F10" s="131"/>
      <c r="G10" s="131"/>
      <c r="H10" s="131"/>
      <c r="I10" s="131"/>
      <c r="J10" s="131"/>
      <c r="K10" s="131"/>
      <c r="L10" s="134"/>
    </row>
    <row r="11" spans="1:12" ht="12.75">
      <c r="A11" s="65">
        <v>413100</v>
      </c>
      <c r="B11" s="66" t="s">
        <v>9</v>
      </c>
      <c r="C11" s="135">
        <f>5*9592</f>
        <v>47960</v>
      </c>
      <c r="D11" s="136"/>
      <c r="E11" s="143"/>
      <c r="F11" s="141"/>
      <c r="G11" s="141">
        <f>C4+C6</f>
        <v>18158736</v>
      </c>
      <c r="H11" s="142"/>
      <c r="I11" s="142"/>
      <c r="J11" s="142"/>
      <c r="K11" s="142"/>
      <c r="L11" s="57"/>
    </row>
    <row r="12" spans="1:12" ht="12.75">
      <c r="A12" s="58">
        <v>414000</v>
      </c>
      <c r="B12" s="59" t="s">
        <v>10</v>
      </c>
      <c r="C12" s="60">
        <f>C13+C14+C15+C16</f>
        <v>80000</v>
      </c>
      <c r="D12" s="131"/>
      <c r="E12" s="131"/>
      <c r="F12" s="131"/>
      <c r="G12" s="131"/>
      <c r="H12" s="133"/>
      <c r="I12" s="133"/>
      <c r="J12" s="133"/>
      <c r="K12" s="133"/>
      <c r="L12" s="134"/>
    </row>
    <row r="13" spans="1:12" s="151" customFormat="1" ht="25.5">
      <c r="A13" s="144">
        <v>414100</v>
      </c>
      <c r="B13" s="145" t="s">
        <v>11</v>
      </c>
      <c r="C13" s="135">
        <f>D13+E13+F13+G13+H13+I13+J13+K13</f>
        <v>0</v>
      </c>
      <c r="D13" s="146"/>
      <c r="E13" s="147"/>
      <c r="F13" s="141"/>
      <c r="G13" s="141"/>
      <c r="H13" s="148"/>
      <c r="I13" s="149"/>
      <c r="J13" s="142"/>
      <c r="K13" s="148"/>
      <c r="L13" s="150"/>
    </row>
    <row r="14" spans="1:12" ht="12.75">
      <c r="A14" s="152">
        <v>414200</v>
      </c>
      <c r="B14" s="153" t="s">
        <v>12</v>
      </c>
      <c r="C14" s="135">
        <f>D14+E14+F14+G14+H14+I14+J14+K14</f>
        <v>0</v>
      </c>
      <c r="D14" s="154"/>
      <c r="E14" s="147"/>
      <c r="F14" s="141"/>
      <c r="G14" s="141"/>
      <c r="H14" s="142"/>
      <c r="I14" s="142"/>
      <c r="J14" s="142"/>
      <c r="K14" s="142"/>
      <c r="L14" s="57"/>
    </row>
    <row r="15" spans="1:12" ht="12.75">
      <c r="A15" s="152">
        <v>414300</v>
      </c>
      <c r="B15" s="153" t="s">
        <v>13</v>
      </c>
      <c r="C15" s="135">
        <v>30000</v>
      </c>
      <c r="D15" s="154"/>
      <c r="E15" s="147"/>
      <c r="F15" s="141"/>
      <c r="G15" s="141"/>
      <c r="H15" s="142"/>
      <c r="I15" s="142"/>
      <c r="J15" s="142"/>
      <c r="K15" s="142"/>
      <c r="L15" s="57"/>
    </row>
    <row r="16" spans="1:12" s="159" customFormat="1" ht="38.25">
      <c r="A16" s="155">
        <v>414400</v>
      </c>
      <c r="B16" s="156" t="s">
        <v>14</v>
      </c>
      <c r="C16" s="135">
        <v>50000</v>
      </c>
      <c r="D16" s="157"/>
      <c r="E16" s="147"/>
      <c r="F16" s="141"/>
      <c r="G16" s="141"/>
      <c r="H16" s="157"/>
      <c r="I16" s="157"/>
      <c r="J16" s="142"/>
      <c r="K16" s="157"/>
      <c r="L16" s="158"/>
    </row>
    <row r="17" spans="1:12" ht="12.75">
      <c r="A17" s="58">
        <v>415000</v>
      </c>
      <c r="B17" s="59" t="s">
        <v>15</v>
      </c>
      <c r="C17" s="60">
        <f>C18</f>
        <v>290000</v>
      </c>
      <c r="D17" s="131"/>
      <c r="E17" s="132"/>
      <c r="F17" s="131"/>
      <c r="G17" s="131"/>
      <c r="H17" s="133"/>
      <c r="I17" s="133"/>
      <c r="J17" s="133"/>
      <c r="K17" s="133"/>
      <c r="L17" s="134"/>
    </row>
    <row r="18" spans="1:12" ht="12.75">
      <c r="A18" s="65">
        <v>415100</v>
      </c>
      <c r="B18" s="66" t="s">
        <v>16</v>
      </c>
      <c r="C18" s="135">
        <v>290000</v>
      </c>
      <c r="D18" s="136"/>
      <c r="E18" s="137"/>
      <c r="F18" s="141"/>
      <c r="G18" s="141"/>
      <c r="H18" s="142"/>
      <c r="I18" s="142"/>
      <c r="J18" s="142"/>
      <c r="K18" s="142"/>
      <c r="L18" s="57"/>
    </row>
    <row r="19" spans="1:12" ht="12.75">
      <c r="A19" s="58">
        <v>416000</v>
      </c>
      <c r="B19" s="59" t="s">
        <v>17</v>
      </c>
      <c r="C19" s="60">
        <f>C20</f>
        <v>0</v>
      </c>
      <c r="D19" s="131"/>
      <c r="E19" s="131"/>
      <c r="F19" s="131"/>
      <c r="G19" s="131"/>
      <c r="H19" s="131"/>
      <c r="I19" s="131"/>
      <c r="J19" s="131"/>
      <c r="K19" s="131"/>
      <c r="L19" s="134"/>
    </row>
    <row r="20" spans="1:12" ht="12.75">
      <c r="A20" s="65">
        <v>416100</v>
      </c>
      <c r="B20" s="66" t="s">
        <v>17</v>
      </c>
      <c r="C20" s="135">
        <v>0</v>
      </c>
      <c r="D20" s="136"/>
      <c r="E20" s="143"/>
      <c r="F20" s="141"/>
      <c r="G20" s="141"/>
      <c r="H20" s="142"/>
      <c r="I20" s="142"/>
      <c r="J20" s="142"/>
      <c r="K20" s="142"/>
      <c r="L20" s="57"/>
    </row>
    <row r="21" spans="1:12" ht="12.75">
      <c r="A21" s="58">
        <v>421000</v>
      </c>
      <c r="B21" s="59" t="s">
        <v>18</v>
      </c>
      <c r="C21" s="60">
        <f>C22+C23+C24+C25+C26+C27+C28</f>
        <v>4241400</v>
      </c>
      <c r="D21" s="131"/>
      <c r="E21" s="131"/>
      <c r="F21" s="131"/>
      <c r="G21" s="131"/>
      <c r="H21" s="131"/>
      <c r="I21" s="131"/>
      <c r="J21" s="131"/>
      <c r="K21" s="131"/>
      <c r="L21" s="133"/>
    </row>
    <row r="22" spans="1:12" ht="12.75">
      <c r="A22" s="65">
        <v>421100</v>
      </c>
      <c r="B22" s="66" t="s">
        <v>19</v>
      </c>
      <c r="C22" s="135">
        <v>340000</v>
      </c>
      <c r="D22" s="136"/>
      <c r="E22" s="137"/>
      <c r="F22" s="141"/>
      <c r="G22" s="141"/>
      <c r="H22" s="142"/>
      <c r="I22" s="142"/>
      <c r="J22" s="142"/>
      <c r="K22" s="142"/>
      <c r="L22" s="142"/>
    </row>
    <row r="23" spans="1:18" ht="12.75">
      <c r="A23" s="65">
        <v>421200</v>
      </c>
      <c r="B23" s="66" t="s">
        <v>20</v>
      </c>
      <c r="C23" s="135">
        <f>940000</f>
        <v>940000</v>
      </c>
      <c r="D23" s="136"/>
      <c r="E23" s="143"/>
      <c r="F23" s="141"/>
      <c r="G23" s="141"/>
      <c r="H23" s="142"/>
      <c r="I23" s="142"/>
      <c r="J23" s="142"/>
      <c r="K23" s="142"/>
      <c r="L23" s="57"/>
      <c r="M23" s="160"/>
      <c r="N23" s="5"/>
      <c r="O23" s="16"/>
      <c r="P23" s="5"/>
      <c r="Q23" s="32"/>
      <c r="R23" s="16"/>
    </row>
    <row r="24" spans="1:19" ht="12.75">
      <c r="A24" s="65">
        <v>421300</v>
      </c>
      <c r="B24" s="66" t="s">
        <v>21</v>
      </c>
      <c r="C24" s="135">
        <v>1737500</v>
      </c>
      <c r="D24" s="136"/>
      <c r="E24" s="137"/>
      <c r="F24" s="141"/>
      <c r="G24" s="141"/>
      <c r="H24" s="142"/>
      <c r="I24" s="142"/>
      <c r="J24" s="142"/>
      <c r="K24" s="142"/>
      <c r="L24" s="57"/>
      <c r="M24" s="160"/>
      <c r="N24" s="5"/>
      <c r="O24" s="16"/>
      <c r="P24" s="5"/>
      <c r="Q24" s="32"/>
      <c r="R24" s="16"/>
      <c r="S24" s="37"/>
    </row>
    <row r="25" spans="1:19" ht="12.75">
      <c r="A25" s="65">
        <v>421400</v>
      </c>
      <c r="B25" s="66" t="s">
        <v>22</v>
      </c>
      <c r="C25" s="135">
        <v>870900</v>
      </c>
      <c r="D25" s="136"/>
      <c r="E25" s="137"/>
      <c r="F25" s="141"/>
      <c r="G25" s="141"/>
      <c r="H25" s="142"/>
      <c r="I25" s="142"/>
      <c r="J25" s="142"/>
      <c r="K25" s="142"/>
      <c r="L25" s="57"/>
      <c r="M25" s="161"/>
      <c r="N25" s="5"/>
      <c r="O25" s="16"/>
      <c r="P25" s="5"/>
      <c r="Q25" s="32"/>
      <c r="R25" s="16"/>
      <c r="S25" s="37"/>
    </row>
    <row r="26" spans="1:19" ht="12.75">
      <c r="A26" s="65">
        <v>421500</v>
      </c>
      <c r="B26" s="66" t="s">
        <v>23</v>
      </c>
      <c r="C26" s="135">
        <v>303000</v>
      </c>
      <c r="D26" s="136"/>
      <c r="E26" s="162"/>
      <c r="F26" s="141"/>
      <c r="G26" s="141"/>
      <c r="H26" s="142"/>
      <c r="I26" s="142"/>
      <c r="J26" s="142"/>
      <c r="K26" s="142"/>
      <c r="L26" s="57"/>
      <c r="M26" s="160"/>
      <c r="N26" s="5"/>
      <c r="O26" s="16"/>
      <c r="P26" s="5"/>
      <c r="Q26" s="32"/>
      <c r="R26" s="16"/>
      <c r="S26" s="37"/>
    </row>
    <row r="27" spans="1:19" ht="12.75">
      <c r="A27" s="65">
        <v>421600</v>
      </c>
      <c r="B27" s="66" t="s">
        <v>24</v>
      </c>
      <c r="C27" s="135">
        <f>D27+E27+F27+G27+H27+I27+J27+K27</f>
        <v>0</v>
      </c>
      <c r="D27" s="136"/>
      <c r="E27" s="137"/>
      <c r="F27" s="141"/>
      <c r="G27" s="141"/>
      <c r="H27" s="142"/>
      <c r="I27" s="142"/>
      <c r="J27" s="142"/>
      <c r="K27" s="142"/>
      <c r="L27" s="57"/>
      <c r="M27" s="160"/>
      <c r="N27" s="5"/>
      <c r="O27" s="16"/>
      <c r="P27" s="5"/>
      <c r="Q27" s="32"/>
      <c r="R27" s="16"/>
      <c r="S27" s="37"/>
    </row>
    <row r="28" spans="1:19" ht="12.75">
      <c r="A28" s="65">
        <v>421900</v>
      </c>
      <c r="B28" s="66" t="s">
        <v>125</v>
      </c>
      <c r="C28" s="135">
        <v>50000</v>
      </c>
      <c r="D28" s="136"/>
      <c r="E28" s="137"/>
      <c r="F28" s="141"/>
      <c r="G28" s="141"/>
      <c r="H28" s="142"/>
      <c r="I28" s="142"/>
      <c r="J28" s="142"/>
      <c r="K28" s="142"/>
      <c r="L28" s="57"/>
      <c r="M28" s="160"/>
      <c r="N28" s="5"/>
      <c r="O28" s="16"/>
      <c r="P28" s="5"/>
      <c r="Q28" s="32"/>
      <c r="R28" s="163"/>
      <c r="S28" s="37"/>
    </row>
    <row r="29" spans="1:19" ht="12.75">
      <c r="A29" s="58">
        <v>422000</v>
      </c>
      <c r="B29" s="59" t="s">
        <v>26</v>
      </c>
      <c r="C29" s="60">
        <f>C30+C31+C32+C33</f>
        <v>8500</v>
      </c>
      <c r="D29" s="131"/>
      <c r="E29" s="132"/>
      <c r="F29" s="131"/>
      <c r="G29" s="131"/>
      <c r="H29" s="133"/>
      <c r="I29" s="133"/>
      <c r="J29" s="133"/>
      <c r="K29" s="133"/>
      <c r="L29" s="134"/>
      <c r="M29" s="164"/>
      <c r="N29" s="165"/>
      <c r="O29" s="57"/>
      <c r="P29" s="166"/>
      <c r="Q29" s="5"/>
      <c r="R29" s="16"/>
      <c r="S29" s="37"/>
    </row>
    <row r="30" spans="1:18" ht="12.75">
      <c r="A30" s="65">
        <v>422100</v>
      </c>
      <c r="B30" s="66" t="s">
        <v>27</v>
      </c>
      <c r="C30" s="135">
        <v>8500</v>
      </c>
      <c r="D30" s="136"/>
      <c r="E30" s="137"/>
      <c r="F30" s="141"/>
      <c r="G30" s="141"/>
      <c r="H30" s="142"/>
      <c r="I30" s="142"/>
      <c r="J30" s="142"/>
      <c r="K30" s="142"/>
      <c r="L30" s="57"/>
      <c r="M30" s="164"/>
      <c r="N30" s="165"/>
      <c r="O30" s="57"/>
      <c r="P30" s="12"/>
      <c r="Q30" s="26"/>
      <c r="R30" s="13"/>
    </row>
    <row r="31" spans="1:19" ht="12.75">
      <c r="A31" s="65">
        <v>422200</v>
      </c>
      <c r="B31" s="66" t="s">
        <v>28</v>
      </c>
      <c r="C31" s="135">
        <f>D31+E31+F31+G31+H31+I31+J31+K31</f>
        <v>0</v>
      </c>
      <c r="D31" s="136"/>
      <c r="E31" s="137"/>
      <c r="F31" s="141"/>
      <c r="G31" s="141"/>
      <c r="H31" s="142"/>
      <c r="I31" s="142"/>
      <c r="J31" s="142"/>
      <c r="K31" s="142"/>
      <c r="L31" s="57"/>
      <c r="M31" s="164"/>
      <c r="N31" s="165"/>
      <c r="O31" s="57"/>
      <c r="P31" s="12"/>
      <c r="Q31" s="5"/>
      <c r="R31" s="16"/>
      <c r="S31" s="37"/>
    </row>
    <row r="32" spans="1:18" ht="12.75">
      <c r="A32" s="65">
        <v>422300</v>
      </c>
      <c r="B32" s="66" t="s">
        <v>29</v>
      </c>
      <c r="C32" s="135">
        <f>D32+E32+F32+G32+H32+I32+J32+K32</f>
        <v>0</v>
      </c>
      <c r="D32" s="136"/>
      <c r="E32" s="137"/>
      <c r="F32" s="141"/>
      <c r="G32" s="141"/>
      <c r="H32" s="142"/>
      <c r="I32" s="142"/>
      <c r="J32" s="142"/>
      <c r="K32" s="142"/>
      <c r="L32" s="57"/>
      <c r="M32" s="160"/>
      <c r="N32" s="5"/>
      <c r="O32" s="16"/>
      <c r="P32" s="5"/>
      <c r="Q32" s="5"/>
      <c r="R32" s="16"/>
    </row>
    <row r="33" spans="1:18" ht="12.75">
      <c r="A33" s="65">
        <v>422900</v>
      </c>
      <c r="B33" s="66" t="s">
        <v>30</v>
      </c>
      <c r="C33" s="135">
        <f>D33+E33+F33+G33+H33+I33+J33+K33</f>
        <v>0</v>
      </c>
      <c r="D33" s="136"/>
      <c r="E33" s="137"/>
      <c r="F33" s="141"/>
      <c r="G33" s="141"/>
      <c r="H33" s="142"/>
      <c r="I33" s="142"/>
      <c r="J33" s="142"/>
      <c r="K33" s="142"/>
      <c r="L33" s="57"/>
      <c r="M33" s="160"/>
      <c r="N33" s="5"/>
      <c r="O33" s="16"/>
      <c r="P33" s="5"/>
      <c r="Q33" s="5"/>
      <c r="R33" s="16"/>
    </row>
    <row r="34" spans="1:18" ht="12.75">
      <c r="A34" s="58">
        <v>423000</v>
      </c>
      <c r="B34" s="59" t="s">
        <v>31</v>
      </c>
      <c r="C34" s="60">
        <f>C35+C36+C37+C38+C39+C40+C41+C42</f>
        <v>8847883</v>
      </c>
      <c r="D34" s="131"/>
      <c r="E34" s="131"/>
      <c r="F34" s="131"/>
      <c r="G34" s="131"/>
      <c r="H34" s="131"/>
      <c r="I34" s="131"/>
      <c r="J34" s="131"/>
      <c r="K34" s="131"/>
      <c r="L34" s="134"/>
      <c r="M34" s="160"/>
      <c r="N34" s="32"/>
      <c r="O34" s="16"/>
      <c r="P34" s="5"/>
      <c r="Q34" s="32"/>
      <c r="R34" s="16"/>
    </row>
    <row r="35" spans="1:18" ht="12.75">
      <c r="A35" s="65">
        <v>423100</v>
      </c>
      <c r="B35" s="66" t="s">
        <v>32</v>
      </c>
      <c r="C35" s="135">
        <f>2800000-897000</f>
        <v>1903000</v>
      </c>
      <c r="D35" s="136"/>
      <c r="E35" s="137"/>
      <c r="F35" s="141"/>
      <c r="G35" s="141"/>
      <c r="H35" s="142"/>
      <c r="I35" s="142"/>
      <c r="J35" s="142"/>
      <c r="K35" s="142"/>
      <c r="L35" s="57"/>
      <c r="M35" s="160"/>
      <c r="N35" s="5"/>
      <c r="O35" s="16"/>
      <c r="P35" s="5"/>
      <c r="Q35" s="32"/>
      <c r="R35" s="16"/>
    </row>
    <row r="36" spans="1:18" ht="12.75">
      <c r="A36" s="65">
        <v>423200</v>
      </c>
      <c r="B36" s="66" t="s">
        <v>33</v>
      </c>
      <c r="C36" s="135">
        <f>683783+40000</f>
        <v>723783</v>
      </c>
      <c r="D36" s="136"/>
      <c r="E36" s="137"/>
      <c r="F36" s="141"/>
      <c r="G36" s="141"/>
      <c r="H36" s="142"/>
      <c r="I36" s="142"/>
      <c r="J36" s="142"/>
      <c r="K36" s="142"/>
      <c r="L36" s="57"/>
      <c r="M36" s="160"/>
      <c r="N36" s="32"/>
      <c r="O36" s="16"/>
      <c r="P36" s="5"/>
      <c r="Q36" s="32"/>
      <c r="R36" s="16"/>
    </row>
    <row r="37" spans="1:18" ht="12.75">
      <c r="A37" s="65">
        <v>423300</v>
      </c>
      <c r="B37" s="66" t="s">
        <v>34</v>
      </c>
      <c r="C37" s="135">
        <v>280000</v>
      </c>
      <c r="D37" s="136"/>
      <c r="E37" s="137"/>
      <c r="F37" s="141"/>
      <c r="G37" s="141"/>
      <c r="H37" s="142"/>
      <c r="I37" s="142"/>
      <c r="J37" s="142"/>
      <c r="K37" s="142"/>
      <c r="L37" s="57"/>
      <c r="M37" s="160"/>
      <c r="N37" s="5"/>
      <c r="O37" s="16"/>
      <c r="P37" s="5"/>
      <c r="Q37" s="32"/>
      <c r="R37" s="16"/>
    </row>
    <row r="38" spans="1:18" ht="12.75">
      <c r="A38" s="65">
        <v>423400</v>
      </c>
      <c r="B38" s="66" t="s">
        <v>35</v>
      </c>
      <c r="C38" s="135">
        <v>2669000</v>
      </c>
      <c r="D38" s="136"/>
      <c r="E38" s="137"/>
      <c r="F38" s="141"/>
      <c r="G38" s="141"/>
      <c r="H38" s="142"/>
      <c r="I38" s="142"/>
      <c r="J38" s="142"/>
      <c r="K38" s="142"/>
      <c r="L38" s="57"/>
      <c r="M38" s="160"/>
      <c r="N38" s="5"/>
      <c r="O38" s="16"/>
      <c r="P38" s="5"/>
      <c r="Q38" s="32"/>
      <c r="R38" s="16"/>
    </row>
    <row r="39" spans="1:18" ht="12.75">
      <c r="A39" s="65">
        <v>423500</v>
      </c>
      <c r="B39" s="66" t="s">
        <v>36</v>
      </c>
      <c r="C39" s="135">
        <v>400000</v>
      </c>
      <c r="D39" s="136"/>
      <c r="E39" s="137"/>
      <c r="F39" s="141"/>
      <c r="G39" s="141"/>
      <c r="H39" s="142"/>
      <c r="I39" s="142"/>
      <c r="J39" s="142"/>
      <c r="K39" s="142"/>
      <c r="L39" s="57"/>
      <c r="O39" s="37"/>
      <c r="R39" s="37"/>
    </row>
    <row r="40" spans="1:18" ht="12.75">
      <c r="A40" s="65">
        <v>423600</v>
      </c>
      <c r="B40" s="66" t="s">
        <v>37</v>
      </c>
      <c r="C40" s="135">
        <v>550000</v>
      </c>
      <c r="D40" s="136"/>
      <c r="E40" s="137"/>
      <c r="F40" s="141"/>
      <c r="G40" s="141"/>
      <c r="H40" s="142"/>
      <c r="I40" s="142"/>
      <c r="J40" s="142"/>
      <c r="K40" s="142"/>
      <c r="L40" s="57"/>
      <c r="Q40" s="43"/>
      <c r="R40" s="37"/>
    </row>
    <row r="41" spans="1:12" ht="12.75">
      <c r="A41" s="65">
        <v>423700</v>
      </c>
      <c r="B41" s="66" t="s">
        <v>38</v>
      </c>
      <c r="C41" s="135">
        <v>500000</v>
      </c>
      <c r="D41" s="136"/>
      <c r="E41" s="137"/>
      <c r="F41" s="141"/>
      <c r="G41" s="141"/>
      <c r="H41" s="142"/>
      <c r="I41" s="142"/>
      <c r="J41" s="142"/>
      <c r="K41" s="142"/>
      <c r="L41" s="57"/>
    </row>
    <row r="42" spans="1:12" ht="12.75">
      <c r="A42" s="65">
        <v>423900</v>
      </c>
      <c r="B42" s="66" t="s">
        <v>39</v>
      </c>
      <c r="C42" s="135">
        <f>1722100+100000</f>
        <v>1822100</v>
      </c>
      <c r="D42" s="136"/>
      <c r="E42" s="137"/>
      <c r="F42" s="141"/>
      <c r="G42" s="141"/>
      <c r="H42" s="142"/>
      <c r="I42" s="142"/>
      <c r="J42" s="142"/>
      <c r="K42" s="142"/>
      <c r="L42" s="57"/>
    </row>
    <row r="43" spans="1:12" ht="12.75">
      <c r="A43" s="58">
        <v>424000</v>
      </c>
      <c r="B43" s="59" t="s">
        <v>40</v>
      </c>
      <c r="C43" s="60">
        <f>C44+C45+C46+C47+C48+C49+C50</f>
        <v>3168000</v>
      </c>
      <c r="D43" s="131"/>
      <c r="E43" s="131"/>
      <c r="F43" s="131"/>
      <c r="G43" s="131"/>
      <c r="H43" s="131"/>
      <c r="I43" s="131"/>
      <c r="J43" s="131"/>
      <c r="K43" s="131"/>
      <c r="L43" s="134"/>
    </row>
    <row r="44" spans="1:12" ht="12.75">
      <c r="A44" s="65">
        <v>424100</v>
      </c>
      <c r="B44" s="66" t="s">
        <v>41</v>
      </c>
      <c r="C44" s="135">
        <v>0</v>
      </c>
      <c r="D44" s="136"/>
      <c r="E44" s="137"/>
      <c r="F44" s="141"/>
      <c r="G44" s="141"/>
      <c r="H44" s="142"/>
      <c r="I44" s="142"/>
      <c r="J44" s="139"/>
      <c r="K44" s="142"/>
      <c r="L44" s="57"/>
    </row>
    <row r="45" spans="1:12" ht="12.75">
      <c r="A45" s="65">
        <v>424200</v>
      </c>
      <c r="B45" s="66" t="s">
        <v>42</v>
      </c>
      <c r="C45" s="135">
        <f>D45+E45+F45+G45+H45+I45+J45+K45</f>
        <v>0</v>
      </c>
      <c r="D45" s="136"/>
      <c r="E45" s="137"/>
      <c r="F45" s="141"/>
      <c r="G45" s="141"/>
      <c r="H45" s="142"/>
      <c r="I45" s="142"/>
      <c r="J45" s="142"/>
      <c r="K45" s="142"/>
      <c r="L45" s="57"/>
    </row>
    <row r="46" spans="1:12" ht="12.75">
      <c r="A46" s="65">
        <v>424300</v>
      </c>
      <c r="B46" s="66" t="s">
        <v>43</v>
      </c>
      <c r="C46" s="135">
        <v>60000</v>
      </c>
      <c r="D46" s="136"/>
      <c r="E46" s="137"/>
      <c r="F46" s="141"/>
      <c r="G46" s="141"/>
      <c r="H46" s="142"/>
      <c r="I46" s="142"/>
      <c r="J46" s="142"/>
      <c r="K46" s="142"/>
      <c r="L46" s="57"/>
    </row>
    <row r="47" spans="1:12" ht="12.75">
      <c r="A47" s="65">
        <v>424400</v>
      </c>
      <c r="B47" s="66" t="s">
        <v>44</v>
      </c>
      <c r="C47" s="135">
        <f>D47+E47+F47+G47+H47+I47+J47+K47</f>
        <v>0</v>
      </c>
      <c r="D47" s="136"/>
      <c r="E47" s="137"/>
      <c r="F47" s="141"/>
      <c r="G47" s="141"/>
      <c r="H47" s="142"/>
      <c r="I47" s="142"/>
      <c r="J47" s="142"/>
      <c r="K47" s="142"/>
      <c r="L47" s="57"/>
    </row>
    <row r="48" spans="1:12" ht="25.5">
      <c r="A48" s="65">
        <v>424500</v>
      </c>
      <c r="B48" s="74" t="s">
        <v>45</v>
      </c>
      <c r="C48" s="135">
        <f>D48+E48+F48+G48+H48+I48+J48+K48</f>
        <v>0</v>
      </c>
      <c r="D48" s="136"/>
      <c r="E48" s="137"/>
      <c r="F48" s="141"/>
      <c r="G48" s="141"/>
      <c r="H48" s="142"/>
      <c r="I48" s="142"/>
      <c r="J48" s="142"/>
      <c r="K48" s="142"/>
      <c r="L48" s="57"/>
    </row>
    <row r="49" spans="1:12" ht="25.5">
      <c r="A49" s="65">
        <v>424600</v>
      </c>
      <c r="B49" s="74" t="s">
        <v>46</v>
      </c>
      <c r="C49" s="135">
        <v>330000</v>
      </c>
      <c r="D49" s="136"/>
      <c r="E49" s="137"/>
      <c r="F49" s="141"/>
      <c r="G49" s="141"/>
      <c r="H49" s="142"/>
      <c r="I49" s="142"/>
      <c r="J49" s="142"/>
      <c r="K49" s="142"/>
      <c r="L49" s="57"/>
    </row>
    <row r="50" spans="1:12" ht="12.75">
      <c r="A50" s="65">
        <v>424900</v>
      </c>
      <c r="B50" s="66" t="s">
        <v>47</v>
      </c>
      <c r="C50" s="135">
        <v>2778000</v>
      </c>
      <c r="D50" s="136"/>
      <c r="E50" s="137"/>
      <c r="F50" s="141"/>
      <c r="G50" s="141"/>
      <c r="H50" s="142"/>
      <c r="I50" s="142"/>
      <c r="J50" s="142"/>
      <c r="K50" s="142"/>
      <c r="L50" s="57"/>
    </row>
    <row r="51" spans="1:12" ht="25.5">
      <c r="A51" s="58">
        <v>425000</v>
      </c>
      <c r="B51" s="78" t="s">
        <v>48</v>
      </c>
      <c r="C51" s="60">
        <f>C52+C53</f>
        <v>2267839</v>
      </c>
      <c r="D51" s="131"/>
      <c r="E51" s="131"/>
      <c r="F51" s="131"/>
      <c r="G51" s="131"/>
      <c r="H51" s="131"/>
      <c r="I51" s="131"/>
      <c r="J51" s="131"/>
      <c r="K51" s="131"/>
      <c r="L51" s="134"/>
    </row>
    <row r="52" spans="1:16" ht="12.75">
      <c r="A52" s="65">
        <v>425100</v>
      </c>
      <c r="B52" s="66" t="s">
        <v>49</v>
      </c>
      <c r="C52" s="135">
        <f>1630839+117000</f>
        <v>1747839</v>
      </c>
      <c r="D52" s="136"/>
      <c r="E52" s="143"/>
      <c r="F52" s="141"/>
      <c r="G52" s="141"/>
      <c r="H52" s="142"/>
      <c r="I52" s="142"/>
      <c r="J52" s="139"/>
      <c r="K52" s="142"/>
      <c r="L52" s="57"/>
      <c r="M52" s="167"/>
      <c r="P52" s="168"/>
    </row>
    <row r="53" spans="1:16" ht="12.75">
      <c r="A53" s="65">
        <v>425200</v>
      </c>
      <c r="B53" s="66" t="s">
        <v>50</v>
      </c>
      <c r="C53" s="135">
        <v>520000</v>
      </c>
      <c r="D53" s="136"/>
      <c r="E53" s="137"/>
      <c r="F53" s="141"/>
      <c r="G53" s="141"/>
      <c r="H53" s="142"/>
      <c r="I53" s="142"/>
      <c r="J53" s="142"/>
      <c r="K53" s="142"/>
      <c r="L53" s="57"/>
      <c r="M53" s="169"/>
      <c r="N53" s="170"/>
      <c r="O53" s="134"/>
      <c r="P53" s="134"/>
    </row>
    <row r="54" spans="1:16" ht="12.75">
      <c r="A54" s="58">
        <v>426000</v>
      </c>
      <c r="B54" s="59" t="s">
        <v>51</v>
      </c>
      <c r="C54" s="60">
        <f>C55+C56+C57+C58+C59+C60+C61+C62+C63</f>
        <v>5521145</v>
      </c>
      <c r="D54" s="131"/>
      <c r="E54" s="131"/>
      <c r="F54" s="131"/>
      <c r="G54" s="131"/>
      <c r="H54" s="131"/>
      <c r="I54" s="131"/>
      <c r="J54" s="131"/>
      <c r="K54" s="131"/>
      <c r="L54" s="171"/>
      <c r="M54" s="172"/>
      <c r="N54" s="173"/>
      <c r="O54" s="57"/>
      <c r="P54" s="57"/>
    </row>
    <row r="55" spans="1:16" ht="12.75">
      <c r="A55" s="65">
        <v>426100</v>
      </c>
      <c r="B55" s="66" t="s">
        <v>52</v>
      </c>
      <c r="C55" s="135">
        <f>520000+20000+120000</f>
        <v>660000</v>
      </c>
      <c r="D55" s="136"/>
      <c r="E55" s="137"/>
      <c r="F55" s="141"/>
      <c r="G55" s="141"/>
      <c r="H55" s="142"/>
      <c r="I55" s="142"/>
      <c r="J55" s="142"/>
      <c r="K55" s="142"/>
      <c r="L55" s="57"/>
      <c r="M55" s="169"/>
      <c r="N55" s="170"/>
      <c r="O55" s="134"/>
      <c r="P55" s="134"/>
    </row>
    <row r="56" spans="1:16" ht="12.75">
      <c r="A56" s="65">
        <v>426200</v>
      </c>
      <c r="B56" s="66" t="s">
        <v>53</v>
      </c>
      <c r="C56" s="135">
        <f>D56+E56+F56+G56+H56+I56+J56+K56</f>
        <v>0</v>
      </c>
      <c r="D56" s="136"/>
      <c r="E56" s="137"/>
      <c r="F56" s="141"/>
      <c r="G56" s="141"/>
      <c r="H56" s="142"/>
      <c r="I56" s="142"/>
      <c r="J56" s="142"/>
      <c r="K56" s="142"/>
      <c r="L56" s="57"/>
      <c r="M56" s="172"/>
      <c r="N56" s="173"/>
      <c r="O56" s="57"/>
      <c r="P56" s="57"/>
    </row>
    <row r="57" spans="1:16" ht="25.5">
      <c r="A57" s="65">
        <v>426300</v>
      </c>
      <c r="B57" s="74" t="s">
        <v>54</v>
      </c>
      <c r="C57" s="135">
        <v>300000</v>
      </c>
      <c r="D57" s="136"/>
      <c r="E57" s="137"/>
      <c r="F57" s="141"/>
      <c r="G57" s="141"/>
      <c r="H57" s="142"/>
      <c r="I57" s="142"/>
      <c r="J57" s="142"/>
      <c r="K57" s="142"/>
      <c r="L57" s="57"/>
      <c r="M57" s="172"/>
      <c r="N57" s="173"/>
      <c r="O57" s="57"/>
      <c r="P57" s="57"/>
    </row>
    <row r="58" spans="1:16" ht="12.75">
      <c r="A58" s="65">
        <v>426400</v>
      </c>
      <c r="B58" s="66" t="s">
        <v>55</v>
      </c>
      <c r="C58" s="135">
        <v>1050000</v>
      </c>
      <c r="D58" s="136"/>
      <c r="E58" s="137"/>
      <c r="F58" s="141"/>
      <c r="G58" s="141"/>
      <c r="H58" s="142"/>
      <c r="I58" s="142"/>
      <c r="J58" s="142"/>
      <c r="K58" s="142"/>
      <c r="L58" s="57"/>
      <c r="M58" s="172"/>
      <c r="N58" s="173"/>
      <c r="O58" s="57"/>
      <c r="P58" s="57"/>
    </row>
    <row r="59" spans="1:12" ht="12.75">
      <c r="A59" s="65">
        <v>426500</v>
      </c>
      <c r="B59" s="66" t="s">
        <v>56</v>
      </c>
      <c r="C59" s="135">
        <v>60000</v>
      </c>
      <c r="D59" s="136"/>
      <c r="E59" s="137"/>
      <c r="F59" s="141"/>
      <c r="G59" s="141"/>
      <c r="H59" s="142"/>
      <c r="I59" s="142"/>
      <c r="J59" s="142"/>
      <c r="K59" s="142"/>
      <c r="L59" s="57"/>
    </row>
    <row r="60" spans="1:12" ht="12.75">
      <c r="A60" s="65">
        <v>426600</v>
      </c>
      <c r="B60" s="66" t="s">
        <v>57</v>
      </c>
      <c r="C60" s="135">
        <f>500000</f>
        <v>500000</v>
      </c>
      <c r="D60" s="136"/>
      <c r="E60" s="137"/>
      <c r="F60" s="141"/>
      <c r="G60" s="141"/>
      <c r="H60" s="142"/>
      <c r="I60" s="142"/>
      <c r="J60" s="142"/>
      <c r="K60" s="142"/>
      <c r="L60" s="142"/>
    </row>
    <row r="61" spans="1:16" ht="12.75">
      <c r="A61" s="65">
        <v>426700</v>
      </c>
      <c r="B61" s="66" t="s">
        <v>58</v>
      </c>
      <c r="C61" s="135">
        <f>D61+E61+F61+G61+H61+I61+J61+K61</f>
        <v>0</v>
      </c>
      <c r="D61" s="136"/>
      <c r="E61" s="137"/>
      <c r="F61" s="141"/>
      <c r="G61" s="141"/>
      <c r="H61" s="142"/>
      <c r="I61" s="142"/>
      <c r="J61" s="142"/>
      <c r="K61" s="142"/>
      <c r="L61" s="57"/>
      <c r="M61" s="43"/>
      <c r="P61" s="114"/>
    </row>
    <row r="62" spans="1:12" ht="12.75">
      <c r="A62" s="65">
        <v>426800</v>
      </c>
      <c r="B62" s="66" t="s">
        <v>59</v>
      </c>
      <c r="C62" s="135">
        <v>390000</v>
      </c>
      <c r="D62" s="136"/>
      <c r="E62" s="137"/>
      <c r="F62" s="141"/>
      <c r="G62" s="141"/>
      <c r="H62" s="142"/>
      <c r="I62" s="142"/>
      <c r="J62" s="142"/>
      <c r="K62" s="142"/>
      <c r="L62" s="57"/>
    </row>
    <row r="63" spans="1:12" ht="12.75">
      <c r="A63" s="65">
        <v>426900</v>
      </c>
      <c r="B63" s="66" t="s">
        <v>60</v>
      </c>
      <c r="C63" s="135">
        <f>561145+2000000</f>
        <v>2561145</v>
      </c>
      <c r="D63" s="136"/>
      <c r="E63" s="137"/>
      <c r="F63" s="141"/>
      <c r="G63" s="141"/>
      <c r="H63" s="142"/>
      <c r="I63" s="142"/>
      <c r="J63" s="142"/>
      <c r="K63" s="142"/>
      <c r="L63" s="57"/>
    </row>
    <row r="64" spans="1:12" ht="12.75">
      <c r="A64" s="80">
        <v>465000</v>
      </c>
      <c r="B64" s="81" t="s">
        <v>126</v>
      </c>
      <c r="C64" s="60">
        <f>C65+C66</f>
        <v>2022732</v>
      </c>
      <c r="D64" s="174"/>
      <c r="E64" s="175"/>
      <c r="F64" s="176"/>
      <c r="G64" s="176"/>
      <c r="H64" s="133"/>
      <c r="I64" s="133"/>
      <c r="J64" s="133"/>
      <c r="K64" s="133"/>
      <c r="L64" s="134"/>
    </row>
    <row r="65" spans="1:12" ht="12.75">
      <c r="A65" s="84">
        <v>465100</v>
      </c>
      <c r="B65" s="85" t="s">
        <v>110</v>
      </c>
      <c r="C65" s="135">
        <v>2022732</v>
      </c>
      <c r="D65" s="136"/>
      <c r="E65" s="137"/>
      <c r="F65" s="141"/>
      <c r="G65" s="141"/>
      <c r="H65" s="142"/>
      <c r="I65" s="142"/>
      <c r="J65" s="142"/>
      <c r="K65" s="142"/>
      <c r="L65" s="57"/>
    </row>
    <row r="66" spans="1:12" ht="12.75">
      <c r="A66" s="84">
        <v>465200</v>
      </c>
      <c r="B66" s="85" t="s">
        <v>111</v>
      </c>
      <c r="C66" s="135">
        <f>D66+E66+F66+G66+H66+I66+J66+K66</f>
        <v>0</v>
      </c>
      <c r="D66" s="136"/>
      <c r="E66" s="137"/>
      <c r="F66" s="141"/>
      <c r="G66" s="141"/>
      <c r="H66" s="142"/>
      <c r="I66" s="142"/>
      <c r="J66" s="142"/>
      <c r="K66" s="142"/>
      <c r="L66" s="57"/>
    </row>
    <row r="67" spans="1:12" ht="25.5">
      <c r="A67" s="356">
        <v>472000</v>
      </c>
      <c r="B67" s="357" t="s">
        <v>64</v>
      </c>
      <c r="C67" s="355">
        <f>C68</f>
        <v>210000</v>
      </c>
      <c r="D67" s="136"/>
      <c r="E67" s="137"/>
      <c r="F67" s="141"/>
      <c r="G67" s="141"/>
      <c r="H67" s="142"/>
      <c r="I67" s="142"/>
      <c r="J67" s="142"/>
      <c r="K67" s="142"/>
      <c r="L67" s="57"/>
    </row>
    <row r="68" spans="1:12" ht="25.5">
      <c r="A68" s="84">
        <v>472700</v>
      </c>
      <c r="B68" s="85" t="s">
        <v>180</v>
      </c>
      <c r="C68" s="135">
        <v>210000</v>
      </c>
      <c r="D68" s="136"/>
      <c r="E68" s="137"/>
      <c r="F68" s="141"/>
      <c r="G68" s="141"/>
      <c r="H68" s="142"/>
      <c r="I68" s="142"/>
      <c r="J68" s="142"/>
      <c r="K68" s="142"/>
      <c r="L68" s="57"/>
    </row>
    <row r="69" spans="1:12" ht="12.75">
      <c r="A69" s="58">
        <v>481000</v>
      </c>
      <c r="B69" s="59" t="s">
        <v>127</v>
      </c>
      <c r="C69" s="60">
        <f>C70+C71+C72+C73+C74+C75+C76+C77+C78</f>
        <v>24700000</v>
      </c>
      <c r="D69" s="131"/>
      <c r="E69" s="131"/>
      <c r="F69" s="131"/>
      <c r="G69" s="131"/>
      <c r="H69" s="131"/>
      <c r="I69" s="131"/>
      <c r="J69" s="131"/>
      <c r="K69" s="131"/>
      <c r="L69" s="134"/>
    </row>
    <row r="70" spans="1:12" ht="25.5">
      <c r="A70" s="65">
        <v>481900</v>
      </c>
      <c r="B70" s="74" t="s">
        <v>128</v>
      </c>
      <c r="C70" s="135">
        <v>24700000</v>
      </c>
      <c r="D70" s="136"/>
      <c r="E70" s="137"/>
      <c r="F70" s="141"/>
      <c r="G70" s="141"/>
      <c r="H70" s="142"/>
      <c r="I70" s="142"/>
      <c r="J70" s="142"/>
      <c r="K70" s="142"/>
      <c r="L70" s="57"/>
    </row>
    <row r="71" spans="1:12" ht="12.75">
      <c r="A71" s="65"/>
      <c r="B71" s="66"/>
      <c r="C71" s="135">
        <f aca="true" t="shared" si="0" ref="C71:C80">D71+E71+F71+G71+H71+I71+J71+K71</f>
        <v>0</v>
      </c>
      <c r="D71" s="136"/>
      <c r="E71" s="137"/>
      <c r="F71" s="141"/>
      <c r="G71" s="141"/>
      <c r="H71" s="142"/>
      <c r="I71" s="142"/>
      <c r="J71" s="142"/>
      <c r="K71" s="142"/>
      <c r="L71" s="57"/>
    </row>
    <row r="72" spans="1:12" ht="12.75">
      <c r="A72" s="65"/>
      <c r="B72" s="66"/>
      <c r="C72" s="135">
        <f t="shared" si="0"/>
        <v>0</v>
      </c>
      <c r="D72" s="136"/>
      <c r="E72" s="137"/>
      <c r="F72" s="141"/>
      <c r="G72" s="141"/>
      <c r="H72" s="142"/>
      <c r="I72" s="142"/>
      <c r="J72" s="142"/>
      <c r="K72" s="142"/>
      <c r="L72" s="57"/>
    </row>
    <row r="73" spans="1:12" ht="12.75">
      <c r="A73" s="65"/>
      <c r="B73" s="66"/>
      <c r="C73" s="135">
        <f t="shared" si="0"/>
        <v>0</v>
      </c>
      <c r="D73" s="136"/>
      <c r="E73" s="137"/>
      <c r="F73" s="141"/>
      <c r="G73" s="141"/>
      <c r="H73" s="142"/>
      <c r="I73" s="142"/>
      <c r="J73" s="142"/>
      <c r="K73" s="142"/>
      <c r="L73" s="57"/>
    </row>
    <row r="74" spans="1:12" ht="12.75">
      <c r="A74" s="65"/>
      <c r="B74" s="66"/>
      <c r="C74" s="135">
        <f t="shared" si="0"/>
        <v>0</v>
      </c>
      <c r="D74" s="136"/>
      <c r="E74" s="137"/>
      <c r="F74" s="141"/>
      <c r="G74" s="141"/>
      <c r="H74" s="142"/>
      <c r="I74" s="142"/>
      <c r="J74" s="142"/>
      <c r="K74" s="142"/>
      <c r="L74" s="57"/>
    </row>
    <row r="75" spans="1:12" ht="12.75">
      <c r="A75" s="65"/>
      <c r="B75" s="66"/>
      <c r="C75" s="135">
        <f t="shared" si="0"/>
        <v>0</v>
      </c>
      <c r="D75" s="136"/>
      <c r="E75" s="137"/>
      <c r="F75" s="141"/>
      <c r="G75" s="141"/>
      <c r="H75" s="142"/>
      <c r="I75" s="142"/>
      <c r="J75" s="139"/>
      <c r="K75" s="142"/>
      <c r="L75" s="57"/>
    </row>
    <row r="76" spans="1:12" ht="12.75">
      <c r="A76" s="65"/>
      <c r="B76" s="74"/>
      <c r="C76" s="135">
        <f t="shared" si="0"/>
        <v>0</v>
      </c>
      <c r="D76" s="136"/>
      <c r="E76" s="137"/>
      <c r="F76" s="141"/>
      <c r="G76" s="141"/>
      <c r="H76" s="142"/>
      <c r="I76" s="142"/>
      <c r="J76" s="142"/>
      <c r="K76" s="142"/>
      <c r="L76" s="57"/>
    </row>
    <row r="77" spans="1:12" ht="12.75">
      <c r="A77" s="65"/>
      <c r="B77" s="66"/>
      <c r="C77" s="135">
        <f t="shared" si="0"/>
        <v>0</v>
      </c>
      <c r="D77" s="136"/>
      <c r="E77" s="137"/>
      <c r="F77" s="141"/>
      <c r="G77" s="141"/>
      <c r="H77" s="142"/>
      <c r="I77" s="142"/>
      <c r="J77" s="142"/>
      <c r="K77" s="142"/>
      <c r="L77" s="57"/>
    </row>
    <row r="78" spans="1:12" ht="12.75">
      <c r="A78" s="65"/>
      <c r="B78" s="66"/>
      <c r="C78" s="135">
        <f t="shared" si="0"/>
        <v>0</v>
      </c>
      <c r="D78" s="136"/>
      <c r="E78" s="137"/>
      <c r="F78" s="141"/>
      <c r="G78" s="141"/>
      <c r="H78" s="142"/>
      <c r="I78" s="142"/>
      <c r="J78" s="142"/>
      <c r="K78" s="142"/>
      <c r="L78" s="57"/>
    </row>
    <row r="79" spans="1:13" ht="0.75" customHeight="1">
      <c r="A79" s="80">
        <v>481000</v>
      </c>
      <c r="B79" s="81" t="s">
        <v>74</v>
      </c>
      <c r="C79" s="60">
        <f t="shared" si="0"/>
        <v>0</v>
      </c>
      <c r="D79" s="174"/>
      <c r="E79" s="174"/>
      <c r="F79" s="174"/>
      <c r="G79" s="174"/>
      <c r="H79" s="174"/>
      <c r="I79" s="174"/>
      <c r="J79" s="174"/>
      <c r="K79" s="174"/>
      <c r="L79" s="134"/>
      <c r="M79" s="134"/>
    </row>
    <row r="80" spans="1:12" ht="12.75" hidden="1">
      <c r="A80" s="84">
        <v>481900</v>
      </c>
      <c r="B80" s="85" t="s">
        <v>75</v>
      </c>
      <c r="C80" s="135">
        <f t="shared" si="0"/>
        <v>0</v>
      </c>
      <c r="D80" s="136"/>
      <c r="E80" s="143"/>
      <c r="F80" s="141"/>
      <c r="G80" s="141"/>
      <c r="H80" s="142"/>
      <c r="I80" s="142"/>
      <c r="J80" s="142"/>
      <c r="K80" s="142"/>
      <c r="L80" s="57"/>
    </row>
    <row r="81" spans="1:12" ht="25.5">
      <c r="A81" s="58">
        <v>482000</v>
      </c>
      <c r="B81" s="78" t="s">
        <v>76</v>
      </c>
      <c r="C81" s="60">
        <f>C82+C83+C84+C85</f>
        <v>125000</v>
      </c>
      <c r="D81" s="131"/>
      <c r="E81" s="132"/>
      <c r="F81" s="131"/>
      <c r="G81" s="131"/>
      <c r="H81" s="133"/>
      <c r="I81" s="133"/>
      <c r="J81" s="133"/>
      <c r="K81" s="133"/>
      <c r="L81" s="134"/>
    </row>
    <row r="82" spans="1:12" ht="12.75">
      <c r="A82" s="65">
        <v>482100</v>
      </c>
      <c r="B82" s="66" t="s">
        <v>78</v>
      </c>
      <c r="C82" s="177">
        <v>50000</v>
      </c>
      <c r="D82" s="136"/>
      <c r="E82" s="137"/>
      <c r="F82" s="141"/>
      <c r="G82" s="141"/>
      <c r="H82" s="142"/>
      <c r="I82" s="142"/>
      <c r="J82" s="142"/>
      <c r="K82" s="142"/>
      <c r="L82" s="57"/>
    </row>
    <row r="83" spans="1:12" ht="12.75">
      <c r="A83" s="65">
        <v>482200</v>
      </c>
      <c r="B83" s="66" t="s">
        <v>79</v>
      </c>
      <c r="C83" s="177">
        <v>75000</v>
      </c>
      <c r="D83" s="136"/>
      <c r="E83" s="137"/>
      <c r="F83" s="141"/>
      <c r="G83" s="141"/>
      <c r="H83" s="142"/>
      <c r="I83" s="142"/>
      <c r="J83" s="142"/>
      <c r="K83" s="142"/>
      <c r="L83" s="57"/>
    </row>
    <row r="84" spans="1:12" ht="25.5">
      <c r="A84" s="65">
        <v>482300</v>
      </c>
      <c r="B84" s="74" t="s">
        <v>80</v>
      </c>
      <c r="C84" s="177">
        <f>D84+E84+F84+G84+H84+I84+J84+K84</f>
        <v>0</v>
      </c>
      <c r="D84" s="136"/>
      <c r="E84" s="137"/>
      <c r="F84" s="141"/>
      <c r="G84" s="141"/>
      <c r="H84" s="142"/>
      <c r="I84" s="142"/>
      <c r="J84" s="142"/>
      <c r="K84" s="142"/>
      <c r="L84" s="57"/>
    </row>
    <row r="85" spans="1:12" ht="12.75">
      <c r="A85" s="65"/>
      <c r="B85" s="74"/>
      <c r="C85" s="177">
        <f>D85+E85+F85+G85+H85+I85+J85+K85</f>
        <v>0</v>
      </c>
      <c r="D85" s="136"/>
      <c r="E85" s="137"/>
      <c r="F85" s="141"/>
      <c r="G85" s="141"/>
      <c r="H85" s="142"/>
      <c r="I85" s="142"/>
      <c r="J85" s="142"/>
      <c r="K85" s="142"/>
      <c r="L85" s="57"/>
    </row>
    <row r="86" spans="1:12" ht="25.5">
      <c r="A86" s="80">
        <v>483000</v>
      </c>
      <c r="B86" s="81" t="s">
        <v>129</v>
      </c>
      <c r="C86" s="60">
        <f>C87</f>
        <v>0</v>
      </c>
      <c r="D86" s="176"/>
      <c r="E86" s="174"/>
      <c r="F86" s="178"/>
      <c r="G86" s="178"/>
      <c r="H86" s="133"/>
      <c r="I86" s="133"/>
      <c r="J86" s="133"/>
      <c r="K86" s="133"/>
      <c r="L86" s="134"/>
    </row>
    <row r="87" spans="1:12" ht="12.75">
      <c r="A87" s="65">
        <v>483100</v>
      </c>
      <c r="B87" s="89" t="s">
        <v>129</v>
      </c>
      <c r="C87" s="135">
        <v>0</v>
      </c>
      <c r="D87" s="136"/>
      <c r="E87" s="136"/>
      <c r="F87" s="179"/>
      <c r="G87" s="179"/>
      <c r="H87" s="142"/>
      <c r="I87" s="142"/>
      <c r="J87" s="142"/>
      <c r="K87" s="142"/>
      <c r="L87" s="57"/>
    </row>
    <row r="88" spans="1:12" ht="12.75">
      <c r="A88" s="361">
        <v>485000</v>
      </c>
      <c r="B88" s="362" t="s">
        <v>185</v>
      </c>
      <c r="C88" s="363">
        <f>C89</f>
        <v>0</v>
      </c>
      <c r="D88" s="136"/>
      <c r="E88" s="360"/>
      <c r="F88" s="179"/>
      <c r="G88" s="179"/>
      <c r="H88" s="142"/>
      <c r="I88" s="142"/>
      <c r="J88" s="142"/>
      <c r="K88" s="142"/>
      <c r="L88" s="57"/>
    </row>
    <row r="89" spans="1:12" ht="12.75">
      <c r="A89" s="65">
        <v>485100</v>
      </c>
      <c r="B89" s="89" t="s">
        <v>185</v>
      </c>
      <c r="C89" s="135">
        <v>0</v>
      </c>
      <c r="D89" s="136"/>
      <c r="E89" s="360"/>
      <c r="F89" s="179"/>
      <c r="G89" s="179"/>
      <c r="H89" s="142"/>
      <c r="I89" s="142"/>
      <c r="J89" s="142"/>
      <c r="K89" s="142"/>
      <c r="L89" s="57"/>
    </row>
    <row r="90" spans="1:12" ht="12.75">
      <c r="A90" s="90">
        <v>499000</v>
      </c>
      <c r="B90" s="81" t="s">
        <v>82</v>
      </c>
      <c r="C90" s="60">
        <f>C91</f>
        <v>2000000</v>
      </c>
      <c r="D90" s="176"/>
      <c r="E90" s="175"/>
      <c r="F90" s="131"/>
      <c r="G90" s="131"/>
      <c r="H90" s="133"/>
      <c r="I90" s="133"/>
      <c r="J90" s="133"/>
      <c r="K90" s="133"/>
      <c r="L90" s="134"/>
    </row>
    <row r="91" spans="1:12" ht="12.75">
      <c r="A91" s="65">
        <v>499100</v>
      </c>
      <c r="B91" s="74" t="s">
        <v>82</v>
      </c>
      <c r="C91" s="135">
        <v>2000000</v>
      </c>
      <c r="D91" s="136"/>
      <c r="E91" s="137"/>
      <c r="F91" s="141"/>
      <c r="G91" s="141"/>
      <c r="H91" s="142"/>
      <c r="I91" s="142"/>
      <c r="J91" s="142"/>
      <c r="K91" s="142"/>
      <c r="L91" s="57"/>
    </row>
    <row r="92" spans="1:12" ht="12.75">
      <c r="A92" s="58">
        <v>511000</v>
      </c>
      <c r="B92" s="59" t="s">
        <v>83</v>
      </c>
      <c r="C92" s="60">
        <f>C93+C94+C95+C96</f>
        <v>138531474</v>
      </c>
      <c r="D92" s="11"/>
      <c r="E92" s="132"/>
      <c r="F92" s="131"/>
      <c r="G92" s="131"/>
      <c r="H92" s="133"/>
      <c r="I92" s="133"/>
      <c r="J92" s="133"/>
      <c r="K92" s="133"/>
      <c r="L92" s="134"/>
    </row>
    <row r="93" spans="1:12" ht="12.75">
      <c r="A93" s="65">
        <v>511100</v>
      </c>
      <c r="B93" s="66" t="s">
        <v>84</v>
      </c>
      <c r="C93" s="135">
        <f>D93+E93+F93+G93+H93+I93+J93+K93</f>
        <v>0</v>
      </c>
      <c r="D93" s="180"/>
      <c r="E93" s="181"/>
      <c r="F93" s="141"/>
      <c r="G93" s="141"/>
      <c r="H93" s="142"/>
      <c r="I93" s="142"/>
      <c r="J93" s="142"/>
      <c r="K93" s="142"/>
      <c r="L93" s="57"/>
    </row>
    <row r="94" spans="1:12" ht="12.75">
      <c r="A94" s="65">
        <v>511200</v>
      </c>
      <c r="B94" s="66" t="s">
        <v>85</v>
      </c>
      <c r="C94" s="135">
        <f>162252+1944893+872023+11123720+3014764+9667746+2522+1412+40000000+15000000+46691542</f>
        <v>128480874</v>
      </c>
      <c r="D94" s="180"/>
      <c r="E94" s="181"/>
      <c r="F94" s="182"/>
      <c r="G94" s="136"/>
      <c r="H94" s="142"/>
      <c r="I94" s="142"/>
      <c r="J94" s="142"/>
      <c r="K94" s="142"/>
      <c r="L94" s="57"/>
    </row>
    <row r="95" spans="1:13" ht="12.75">
      <c r="A95" s="65">
        <v>511300</v>
      </c>
      <c r="B95" s="66" t="s">
        <v>86</v>
      </c>
      <c r="C95" s="135">
        <f>7860600</f>
        <v>7860600</v>
      </c>
      <c r="D95" s="180"/>
      <c r="E95" s="181"/>
      <c r="F95" s="182"/>
      <c r="G95" s="136"/>
      <c r="H95" s="142"/>
      <c r="I95" s="142"/>
      <c r="J95" s="142"/>
      <c r="K95" s="142"/>
      <c r="L95" s="57"/>
      <c r="M95" s="17"/>
    </row>
    <row r="96" spans="1:12" ht="12.75">
      <c r="A96" s="65">
        <v>511400</v>
      </c>
      <c r="B96" s="66" t="s">
        <v>87</v>
      </c>
      <c r="C96" s="135">
        <f>2190000</f>
        <v>2190000</v>
      </c>
      <c r="D96" s="180"/>
      <c r="E96" s="181"/>
      <c r="F96" s="182"/>
      <c r="G96" s="141"/>
      <c r="H96" s="142"/>
      <c r="I96" s="142"/>
      <c r="J96" s="142"/>
      <c r="K96" s="142"/>
      <c r="L96" s="57"/>
    </row>
    <row r="97" spans="1:12" ht="12.75">
      <c r="A97" s="58">
        <v>512000</v>
      </c>
      <c r="B97" s="59" t="s">
        <v>88</v>
      </c>
      <c r="C97" s="60">
        <f>C98+C99+C100+C101+C102+C103+C104+C105+C106</f>
        <v>1688745</v>
      </c>
      <c r="D97" s="92"/>
      <c r="E97" s="175"/>
      <c r="F97" s="131"/>
      <c r="G97" s="131"/>
      <c r="H97" s="133"/>
      <c r="I97" s="133"/>
      <c r="J97" s="133"/>
      <c r="K97" s="133"/>
      <c r="L97" s="88"/>
    </row>
    <row r="98" spans="1:12" ht="12.75">
      <c r="A98" s="65">
        <v>512100</v>
      </c>
      <c r="B98" s="66" t="s">
        <v>89</v>
      </c>
      <c r="C98" s="135">
        <f>D98+E98+F98+G98+H98+I98+J98+K98</f>
        <v>0</v>
      </c>
      <c r="D98" s="15"/>
      <c r="E98" s="143"/>
      <c r="F98" s="141"/>
      <c r="G98" s="141"/>
      <c r="H98" s="142"/>
      <c r="I98" s="142"/>
      <c r="J98" s="142"/>
      <c r="K98" s="142"/>
      <c r="L98" s="57"/>
    </row>
    <row r="99" spans="1:12" ht="12.75">
      <c r="A99" s="65">
        <v>512200</v>
      </c>
      <c r="B99" s="66" t="s">
        <v>90</v>
      </c>
      <c r="C99" s="135">
        <f>454000+31433+15190+103980+33060+11780+13140+29990+7240+168588+14760+325584</f>
        <v>1208745</v>
      </c>
      <c r="D99" s="15"/>
      <c r="E99" s="143"/>
      <c r="F99" s="141"/>
      <c r="G99" s="141"/>
      <c r="H99" s="142"/>
      <c r="I99" s="142"/>
      <c r="J99" s="142"/>
      <c r="K99" s="142"/>
      <c r="L99" s="57"/>
    </row>
    <row r="100" spans="1:14" ht="12.75">
      <c r="A100" s="65">
        <v>512300</v>
      </c>
      <c r="B100" s="66" t="s">
        <v>91</v>
      </c>
      <c r="C100" s="135">
        <v>0</v>
      </c>
      <c r="D100" s="15"/>
      <c r="E100" s="137"/>
      <c r="F100" s="141"/>
      <c r="G100" s="141"/>
      <c r="H100" s="142"/>
      <c r="I100" s="142"/>
      <c r="J100" s="142"/>
      <c r="K100" s="142"/>
      <c r="L100" s="57"/>
      <c r="N100" s="17"/>
    </row>
    <row r="101" spans="1:15" ht="12.75">
      <c r="A101" s="65">
        <v>512400</v>
      </c>
      <c r="B101" s="66" t="s">
        <v>92</v>
      </c>
      <c r="C101" s="135">
        <f>D101+E101+F101+G101+H101+I101+J101+K101</f>
        <v>0</v>
      </c>
      <c r="D101" s="15"/>
      <c r="E101" s="137"/>
      <c r="F101" s="141"/>
      <c r="G101" s="141"/>
      <c r="H101" s="142"/>
      <c r="I101" s="142"/>
      <c r="J101" s="142"/>
      <c r="K101" s="142"/>
      <c r="L101" s="57"/>
      <c r="O101" s="17"/>
    </row>
    <row r="102" spans="1:12" ht="12.75">
      <c r="A102" s="65">
        <v>512500</v>
      </c>
      <c r="B102" s="66" t="s">
        <v>93</v>
      </c>
      <c r="C102" s="135">
        <f>D102+E102+F102+G102+H102+I102+J102+K102</f>
        <v>0</v>
      </c>
      <c r="D102" s="15"/>
      <c r="E102" s="137"/>
      <c r="F102" s="141"/>
      <c r="G102" s="141"/>
      <c r="H102" s="142"/>
      <c r="I102" s="142"/>
      <c r="J102" s="142"/>
      <c r="K102" s="142"/>
      <c r="L102" s="57"/>
    </row>
    <row r="103" spans="1:15" ht="12.75">
      <c r="A103" s="65">
        <v>512600</v>
      </c>
      <c r="B103" s="66" t="s">
        <v>94</v>
      </c>
      <c r="C103" s="135">
        <f>D103+E103+F103+G103+H103+I103+J103+K103</f>
        <v>0</v>
      </c>
      <c r="D103" s="15"/>
      <c r="E103" s="137"/>
      <c r="F103" s="141"/>
      <c r="G103" s="141"/>
      <c r="H103" s="142"/>
      <c r="I103" s="142"/>
      <c r="J103" s="142"/>
      <c r="K103" s="142"/>
      <c r="L103" s="57"/>
      <c r="O103" s="17"/>
    </row>
    <row r="104" spans="1:12" ht="12.75">
      <c r="A104" s="65">
        <v>512700</v>
      </c>
      <c r="B104" s="66" t="s">
        <v>95</v>
      </c>
      <c r="C104" s="135">
        <f>D104+E104+F104+G104+H104+I104+J104+K104</f>
        <v>0</v>
      </c>
      <c r="D104" s="15"/>
      <c r="E104" s="137"/>
      <c r="F104" s="141"/>
      <c r="G104" s="141"/>
      <c r="H104" s="142"/>
      <c r="I104" s="142"/>
      <c r="J104" s="142"/>
      <c r="K104" s="142"/>
      <c r="L104" s="57"/>
    </row>
    <row r="105" spans="1:12" ht="12.75">
      <c r="A105" s="65">
        <v>512800</v>
      </c>
      <c r="B105" s="66" t="s">
        <v>96</v>
      </c>
      <c r="C105" s="135">
        <v>0</v>
      </c>
      <c r="D105" s="15"/>
      <c r="E105" s="137"/>
      <c r="F105" s="141"/>
      <c r="G105" s="141"/>
      <c r="H105" s="142"/>
      <c r="I105" s="142"/>
      <c r="J105" s="142"/>
      <c r="K105" s="142"/>
      <c r="L105" s="57"/>
    </row>
    <row r="106" spans="1:12" ht="25.5">
      <c r="A106" s="65">
        <v>512900</v>
      </c>
      <c r="B106" s="74" t="s">
        <v>97</v>
      </c>
      <c r="C106" s="135">
        <f>480000</f>
        <v>480000</v>
      </c>
      <c r="D106" s="15"/>
      <c r="E106" s="137"/>
      <c r="F106" s="141"/>
      <c r="G106" s="141"/>
      <c r="H106" s="142"/>
      <c r="I106" s="142"/>
      <c r="J106" s="142"/>
      <c r="K106" s="142"/>
      <c r="L106" s="57"/>
    </row>
    <row r="107" spans="1:12" ht="12.75">
      <c r="A107" s="58">
        <v>515000</v>
      </c>
      <c r="B107" s="59" t="s">
        <v>98</v>
      </c>
      <c r="C107" s="60">
        <f>C108</f>
        <v>1080000</v>
      </c>
      <c r="D107" s="10"/>
      <c r="E107" s="131"/>
      <c r="F107" s="131"/>
      <c r="G107" s="131"/>
      <c r="H107" s="133"/>
      <c r="I107" s="133"/>
      <c r="J107" s="133"/>
      <c r="K107" s="133"/>
      <c r="L107" s="134"/>
    </row>
    <row r="108" spans="1:12" ht="12.75">
      <c r="A108" s="65">
        <v>515100</v>
      </c>
      <c r="B108" s="66" t="s">
        <v>98</v>
      </c>
      <c r="C108" s="135">
        <f>1080000</f>
        <v>1080000</v>
      </c>
      <c r="D108" s="15"/>
      <c r="E108" s="137"/>
      <c r="F108" s="141"/>
      <c r="G108" s="141"/>
      <c r="H108" s="142"/>
      <c r="I108" s="142"/>
      <c r="J108" s="142"/>
      <c r="K108" s="142"/>
      <c r="L108" s="57"/>
    </row>
    <row r="109" spans="1:12" ht="12.75">
      <c r="A109" s="96">
        <v>541000</v>
      </c>
      <c r="B109" s="97" t="s">
        <v>99</v>
      </c>
      <c r="C109" s="60">
        <f>C110</f>
        <v>0</v>
      </c>
      <c r="D109" s="40"/>
      <c r="E109" s="131"/>
      <c r="F109" s="131"/>
      <c r="G109" s="131"/>
      <c r="H109" s="133"/>
      <c r="I109" s="133"/>
      <c r="J109" s="133"/>
      <c r="K109" s="133"/>
      <c r="L109" s="134"/>
    </row>
    <row r="110" spans="1:15" s="53" customFormat="1" ht="12.75">
      <c r="A110" s="102">
        <v>541100</v>
      </c>
      <c r="B110" s="103" t="s">
        <v>99</v>
      </c>
      <c r="C110" s="135">
        <f>D110+E110+F110+G110+H110+I110+J110+K110</f>
        <v>0</v>
      </c>
      <c r="D110" s="15"/>
      <c r="E110" s="137"/>
      <c r="F110" s="141"/>
      <c r="G110" s="141"/>
      <c r="H110" s="183"/>
      <c r="I110" s="183"/>
      <c r="J110" s="142"/>
      <c r="K110" s="183"/>
      <c r="L110" s="184"/>
      <c r="O110" s="70"/>
    </row>
    <row r="111" spans="1:15" ht="12.75">
      <c r="A111" s="96">
        <v>543000</v>
      </c>
      <c r="B111" s="97" t="s">
        <v>100</v>
      </c>
      <c r="C111" s="60">
        <f>C112</f>
        <v>0</v>
      </c>
      <c r="D111" s="40"/>
      <c r="E111" s="131"/>
      <c r="F111" s="131"/>
      <c r="G111" s="131"/>
      <c r="H111" s="133"/>
      <c r="I111" s="133"/>
      <c r="J111" s="133"/>
      <c r="K111" s="133"/>
      <c r="L111" s="134"/>
      <c r="O111" s="37"/>
    </row>
    <row r="112" spans="1:15" ht="12.75">
      <c r="A112" s="65">
        <v>543100</v>
      </c>
      <c r="B112" s="66" t="s">
        <v>101</v>
      </c>
      <c r="C112" s="135">
        <f>D112+E112+F112+G112+H112+I112+J112+K112</f>
        <v>0</v>
      </c>
      <c r="D112" s="15"/>
      <c r="E112" s="137"/>
      <c r="F112" s="141"/>
      <c r="G112" s="141"/>
      <c r="H112" s="142"/>
      <c r="I112" s="142"/>
      <c r="J112" s="142"/>
      <c r="K112" s="142"/>
      <c r="L112" s="57"/>
      <c r="O112" s="37"/>
    </row>
    <row r="113" spans="1:16" ht="13.5" customHeight="1">
      <c r="A113" s="377" t="s">
        <v>102</v>
      </c>
      <c r="B113" s="377"/>
      <c r="C113" s="60">
        <f>C111+C109+C107+C97+C92+C90+C86+C81+C69+C64+C54+C51+C43+C34+C29+C21+C19+C17+C12+C10+C6+C4+C67+C88</f>
        <v>212989414</v>
      </c>
      <c r="D113" s="185"/>
      <c r="E113" s="185"/>
      <c r="F113" s="185"/>
      <c r="G113" s="185"/>
      <c r="H113" s="185"/>
      <c r="I113" s="185"/>
      <c r="J113" s="185"/>
      <c r="K113" s="185"/>
      <c r="L113" s="133"/>
      <c r="O113" s="37"/>
      <c r="P113" s="43" t="s">
        <v>130</v>
      </c>
    </row>
    <row r="114" spans="1:16" ht="15.75" customHeight="1">
      <c r="A114" s="106"/>
      <c r="B114" s="52"/>
      <c r="C114" s="52"/>
      <c r="D114" s="125"/>
      <c r="E114" s="126"/>
      <c r="F114" s="125"/>
      <c r="G114" s="127"/>
      <c r="H114" s="126"/>
      <c r="I114" s="128"/>
      <c r="J114" s="129"/>
      <c r="K114" s="129"/>
      <c r="L114" s="129"/>
      <c r="O114" s="37"/>
      <c r="P114" s="43" t="s">
        <v>131</v>
      </c>
    </row>
    <row r="115" spans="1:16" s="52" customFormat="1" ht="12.75">
      <c r="A115" s="65"/>
      <c r="B115" s="109" t="s">
        <v>113</v>
      </c>
      <c r="C115" s="67"/>
      <c r="D115" s="49"/>
      <c r="I115" s="186"/>
      <c r="J115" s="187"/>
      <c r="K115" s="187"/>
      <c r="O115" s="50"/>
      <c r="P115" s="52" t="s">
        <v>132</v>
      </c>
    </row>
    <row r="116" spans="1:15" s="52" customFormat="1" ht="12.75">
      <c r="A116" s="110" t="s">
        <v>114</v>
      </c>
      <c r="B116" s="66" t="s">
        <v>115</v>
      </c>
      <c r="C116" s="188">
        <v>80483795</v>
      </c>
      <c r="E116" s="49"/>
      <c r="K116" s="189"/>
      <c r="O116" s="50"/>
    </row>
    <row r="117" spans="1:15" s="52" customFormat="1" ht="12.75">
      <c r="A117" s="110" t="s">
        <v>116</v>
      </c>
      <c r="B117" s="66" t="s">
        <v>117</v>
      </c>
      <c r="C117" s="188"/>
      <c r="E117" s="190"/>
      <c r="K117" s="189"/>
      <c r="O117" s="50"/>
    </row>
    <row r="118" spans="1:15" s="52" customFormat="1" ht="12.75">
      <c r="A118" s="110" t="s">
        <v>120</v>
      </c>
      <c r="B118" s="85" t="s">
        <v>133</v>
      </c>
      <c r="C118" s="188">
        <v>132505619</v>
      </c>
      <c r="D118" s="187"/>
      <c r="E118" s="191"/>
      <c r="F118" s="190"/>
      <c r="G118" s="190"/>
      <c r="H118" s="49"/>
      <c r="K118" s="187"/>
      <c r="O118" s="50"/>
    </row>
    <row r="119" spans="1:15" s="52" customFormat="1" ht="25.5">
      <c r="A119" s="110" t="s">
        <v>120</v>
      </c>
      <c r="B119" s="85" t="s">
        <v>134</v>
      </c>
      <c r="C119" s="188"/>
      <c r="D119" s="187"/>
      <c r="E119" s="191"/>
      <c r="F119" s="192"/>
      <c r="G119" s="49"/>
      <c r="H119" s="49"/>
      <c r="K119" s="187"/>
      <c r="O119" s="50"/>
    </row>
    <row r="120" spans="1:15" ht="16.5" customHeight="1">
      <c r="A120" s="371" t="s">
        <v>102</v>
      </c>
      <c r="B120" s="371"/>
      <c r="C120" s="45">
        <f>C119+C118+C117+C116</f>
        <v>212989414</v>
      </c>
      <c r="D120" s="52"/>
      <c r="E120" s="49"/>
      <c r="F120" s="192"/>
      <c r="G120" s="52"/>
      <c r="K120" s="37"/>
      <c r="O120" s="37"/>
    </row>
    <row r="121" spans="1:15" ht="19.5" customHeight="1">
      <c r="A121" s="51"/>
      <c r="K121" s="37"/>
      <c r="O121" s="37"/>
    </row>
    <row r="122" spans="1:2" ht="19.5" customHeight="1">
      <c r="A122" s="378"/>
      <c r="B122" s="378"/>
    </row>
    <row r="123" spans="1:7" ht="43.5" customHeight="1">
      <c r="A123" s="383" t="s">
        <v>121</v>
      </c>
      <c r="B123" s="383"/>
      <c r="C123" s="383"/>
      <c r="D123" s="193"/>
      <c r="E123" s="193"/>
      <c r="F123" s="115"/>
      <c r="G123" s="115"/>
    </row>
    <row r="124" spans="1:7" ht="22.5" customHeight="1">
      <c r="A124" s="379" t="s">
        <v>123</v>
      </c>
      <c r="B124" s="379"/>
      <c r="C124" s="379"/>
      <c r="D124" s="193"/>
      <c r="E124" s="193"/>
      <c r="F124" s="115"/>
      <c r="G124" s="115"/>
    </row>
    <row r="125" ht="12" customHeight="1"/>
    <row r="126" spans="1:3" ht="12.75" hidden="1">
      <c r="A126" s="381" t="s">
        <v>135</v>
      </c>
      <c r="B126" s="381"/>
      <c r="C126" s="381"/>
    </row>
    <row r="127" ht="12.75" hidden="1"/>
    <row r="131" spans="5:7" ht="12.75">
      <c r="E131" s="37"/>
      <c r="F131" s="37"/>
      <c r="G131" s="37"/>
    </row>
    <row r="132" ht="12.75">
      <c r="E132" s="37"/>
    </row>
    <row r="133" spans="5:7" ht="12.75">
      <c r="E133" s="37"/>
      <c r="F133" s="37"/>
      <c r="G133" s="37"/>
    </row>
  </sheetData>
  <sheetProtection selectLockedCells="1" selectUnlockedCells="1"/>
  <mergeCells count="7">
    <mergeCell ref="A126:C126"/>
    <mergeCell ref="A1:C1"/>
    <mergeCell ref="A113:B113"/>
    <mergeCell ref="A120:B120"/>
    <mergeCell ref="A122:B122"/>
    <mergeCell ref="A123:C123"/>
    <mergeCell ref="A124:C12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r:id="rId3"/>
  <rowBreaks count="2" manualBreakCount="2">
    <brk id="33" max="255" man="1"/>
    <brk id="8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25"/>
  <sheetViews>
    <sheetView view="pageBreakPreview" zoomScaleSheetLayoutView="100" zoomScalePageLayoutView="0" workbookViewId="0" topLeftCell="A109">
      <selection activeCell="B124" sqref="B124"/>
    </sheetView>
  </sheetViews>
  <sheetFormatPr defaultColWidth="9.140625" defaultRowHeight="12.75"/>
  <cols>
    <col min="1" max="1" width="12.421875" style="0" customWidth="1"/>
    <col min="2" max="2" width="44.28125" style="0" customWidth="1"/>
    <col min="3" max="3" width="13.421875" style="0" customWidth="1"/>
    <col min="4" max="8" width="0" style="0" hidden="1" customWidth="1"/>
    <col min="9" max="9" width="8.00390625" style="0" customWidth="1"/>
    <col min="10" max="10" width="8.28125" style="0" customWidth="1"/>
    <col min="14" max="14" width="13.28125" style="0" customWidth="1"/>
    <col min="15" max="15" width="13.421875" style="0" customWidth="1"/>
  </cols>
  <sheetData>
    <row r="1" spans="1:6" s="53" customFormat="1" ht="43.5" customHeight="1">
      <c r="A1" s="384" t="s">
        <v>202</v>
      </c>
      <c r="B1" s="384"/>
      <c r="C1" s="384"/>
      <c r="D1" s="384"/>
      <c r="E1" s="384"/>
      <c r="F1" s="384"/>
    </row>
    <row r="2" spans="1:11" ht="78" customHeight="1">
      <c r="A2" s="2" t="s">
        <v>0</v>
      </c>
      <c r="B2" s="2" t="s">
        <v>1</v>
      </c>
      <c r="C2" s="3" t="s">
        <v>2</v>
      </c>
      <c r="D2" s="3" t="s">
        <v>136</v>
      </c>
      <c r="E2" s="4" t="s">
        <v>104</v>
      </c>
      <c r="F2" s="3" t="s">
        <v>105</v>
      </c>
      <c r="G2" s="3" t="s">
        <v>137</v>
      </c>
      <c r="H2" s="194" t="s">
        <v>138</v>
      </c>
      <c r="I2" s="129"/>
      <c r="J2" s="195"/>
      <c r="K2" s="195"/>
    </row>
    <row r="3" spans="1:11" ht="12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7">
        <v>6</v>
      </c>
      <c r="G3" s="165"/>
      <c r="H3" s="165"/>
      <c r="I3" s="142"/>
      <c r="J3" s="142"/>
      <c r="K3" s="142"/>
    </row>
    <row r="4" spans="1:11" ht="12.75">
      <c r="A4" s="8">
        <v>411000</v>
      </c>
      <c r="B4" s="9" t="s">
        <v>3</v>
      </c>
      <c r="C4" s="10">
        <f>C5</f>
        <v>0</v>
      </c>
      <c r="D4" s="10">
        <v>0</v>
      </c>
      <c r="E4" s="10">
        <v>0</v>
      </c>
      <c r="F4" s="11">
        <v>0</v>
      </c>
      <c r="G4" s="134"/>
      <c r="H4" s="196"/>
      <c r="I4" s="171"/>
      <c r="J4" s="171"/>
      <c r="K4" s="171"/>
    </row>
    <row r="5" spans="1:11" ht="12.75">
      <c r="A5" s="12">
        <v>411100</v>
      </c>
      <c r="B5" s="5" t="s">
        <v>3</v>
      </c>
      <c r="C5" s="13">
        <v>0</v>
      </c>
      <c r="D5" s="165"/>
      <c r="E5" s="165"/>
      <c r="F5" s="197"/>
      <c r="G5" s="57"/>
      <c r="H5" s="198"/>
      <c r="I5" s="142"/>
      <c r="J5" s="142"/>
      <c r="K5" s="142"/>
    </row>
    <row r="6" spans="1:11" ht="12.75">
      <c r="A6" s="8">
        <v>412000</v>
      </c>
      <c r="B6" s="9" t="s">
        <v>4</v>
      </c>
      <c r="C6" s="10">
        <f>SUM(C7:C9)</f>
        <v>0</v>
      </c>
      <c r="D6" s="10"/>
      <c r="E6" s="10">
        <v>0</v>
      </c>
      <c r="F6" s="11">
        <v>0</v>
      </c>
      <c r="G6" s="134"/>
      <c r="H6" s="196"/>
      <c r="I6" s="171"/>
      <c r="J6" s="171"/>
      <c r="K6" s="171"/>
    </row>
    <row r="7" spans="1:11" ht="12.75">
      <c r="A7" s="12">
        <v>412100</v>
      </c>
      <c r="B7" s="5" t="s">
        <v>5</v>
      </c>
      <c r="C7" s="13">
        <v>0</v>
      </c>
      <c r="D7" s="165"/>
      <c r="E7" s="165"/>
      <c r="F7" s="197"/>
      <c r="G7" s="57"/>
      <c r="H7" s="198"/>
      <c r="I7" s="142"/>
      <c r="J7" s="142"/>
      <c r="K7" s="142"/>
    </row>
    <row r="8" spans="1:11" ht="12.75">
      <c r="A8" s="12">
        <v>412200</v>
      </c>
      <c r="B8" s="5" t="s">
        <v>6</v>
      </c>
      <c r="C8" s="13">
        <v>0</v>
      </c>
      <c r="D8" s="165"/>
      <c r="E8" s="165"/>
      <c r="F8" s="197"/>
      <c r="G8" s="57"/>
      <c r="H8" s="198"/>
      <c r="I8" s="142"/>
      <c r="J8" s="142"/>
      <c r="K8" s="142"/>
    </row>
    <row r="9" spans="1:11" ht="12.75">
      <c r="A9" s="12">
        <v>412300</v>
      </c>
      <c r="B9" s="5" t="s">
        <v>7</v>
      </c>
      <c r="C9" s="13">
        <v>0</v>
      </c>
      <c r="D9" s="165"/>
      <c r="E9" s="165"/>
      <c r="F9" s="197"/>
      <c r="G9" s="57"/>
      <c r="H9" s="198"/>
      <c r="I9" s="142"/>
      <c r="J9" s="142"/>
      <c r="K9" s="142"/>
    </row>
    <row r="10" spans="1:11" ht="12.75">
      <c r="A10" s="8">
        <v>413000</v>
      </c>
      <c r="B10" s="9" t="s">
        <v>8</v>
      </c>
      <c r="C10" s="10">
        <f>C11</f>
        <v>0</v>
      </c>
      <c r="D10" s="10">
        <v>0</v>
      </c>
      <c r="E10" s="10">
        <v>0</v>
      </c>
      <c r="F10" s="11">
        <v>0</v>
      </c>
      <c r="G10" s="134"/>
      <c r="H10" s="196"/>
      <c r="I10" s="171"/>
      <c r="J10" s="171"/>
      <c r="K10" s="171"/>
    </row>
    <row r="11" spans="1:11" ht="12.75">
      <c r="A11" s="12">
        <v>413100</v>
      </c>
      <c r="B11" s="5" t="s">
        <v>8</v>
      </c>
      <c r="C11" s="13">
        <v>0</v>
      </c>
      <c r="D11" s="165"/>
      <c r="E11" s="165"/>
      <c r="F11" s="197"/>
      <c r="G11" s="57"/>
      <c r="H11" s="198"/>
      <c r="I11" s="142"/>
      <c r="J11" s="142"/>
      <c r="K11" s="142"/>
    </row>
    <row r="12" spans="1:11" ht="12.75">
      <c r="A12" s="8">
        <v>414000</v>
      </c>
      <c r="B12" s="9" t="s">
        <v>10</v>
      </c>
      <c r="C12" s="10">
        <f>SUM(C13:C16)</f>
        <v>0</v>
      </c>
      <c r="D12" s="10">
        <v>0</v>
      </c>
      <c r="E12" s="10">
        <v>0</v>
      </c>
      <c r="F12" s="11">
        <v>0</v>
      </c>
      <c r="G12" s="134"/>
      <c r="H12" s="196"/>
      <c r="I12" s="171"/>
      <c r="J12" s="171"/>
      <c r="K12" s="171"/>
    </row>
    <row r="13" spans="1:11" ht="22.5">
      <c r="A13" s="12">
        <v>414100</v>
      </c>
      <c r="B13" s="199" t="s">
        <v>108</v>
      </c>
      <c r="C13" s="13">
        <v>0</v>
      </c>
      <c r="D13" s="165"/>
      <c r="E13" s="165"/>
      <c r="F13" s="197"/>
      <c r="G13" s="57"/>
      <c r="H13" s="198"/>
      <c r="I13" s="142"/>
      <c r="J13" s="142"/>
      <c r="K13" s="142"/>
    </row>
    <row r="14" spans="1:11" ht="12.75">
      <c r="A14" s="12">
        <v>414200</v>
      </c>
      <c r="B14" s="5" t="s">
        <v>12</v>
      </c>
      <c r="C14" s="13">
        <v>0</v>
      </c>
      <c r="D14" s="165"/>
      <c r="E14" s="165"/>
      <c r="F14" s="197"/>
      <c r="G14" s="57"/>
      <c r="H14" s="198"/>
      <c r="I14" s="142"/>
      <c r="J14" s="142"/>
      <c r="K14" s="142"/>
    </row>
    <row r="15" spans="1:11" ht="12.75">
      <c r="A15" s="12">
        <v>414300</v>
      </c>
      <c r="B15" s="5" t="s">
        <v>13</v>
      </c>
      <c r="C15" s="13">
        <v>0</v>
      </c>
      <c r="D15" s="165"/>
      <c r="E15" s="165"/>
      <c r="F15" s="197"/>
      <c r="G15" s="57"/>
      <c r="H15" s="198"/>
      <c r="I15" s="142"/>
      <c r="J15" s="142"/>
      <c r="K15" s="142"/>
    </row>
    <row r="16" spans="1:11" ht="22.5">
      <c r="A16" s="12">
        <v>414400</v>
      </c>
      <c r="B16" s="26" t="s">
        <v>109</v>
      </c>
      <c r="C16" s="13">
        <v>0</v>
      </c>
      <c r="D16" s="165"/>
      <c r="E16" s="165"/>
      <c r="F16" s="197"/>
      <c r="G16" s="57"/>
      <c r="H16" s="198"/>
      <c r="I16" s="142"/>
      <c r="J16" s="142"/>
      <c r="K16" s="142"/>
    </row>
    <row r="17" spans="1:11" ht="12.75">
      <c r="A17" s="8">
        <v>415000</v>
      </c>
      <c r="B17" s="9" t="s">
        <v>15</v>
      </c>
      <c r="C17" s="10">
        <f>C18</f>
        <v>0</v>
      </c>
      <c r="D17" s="10">
        <v>0</v>
      </c>
      <c r="E17" s="10">
        <v>0</v>
      </c>
      <c r="F17" s="11">
        <v>0</v>
      </c>
      <c r="G17" s="134"/>
      <c r="H17" s="196"/>
      <c r="I17" s="171"/>
      <c r="J17" s="171"/>
      <c r="K17" s="171"/>
    </row>
    <row r="18" spans="1:11" ht="12.75">
      <c r="A18" s="12">
        <v>415100</v>
      </c>
      <c r="B18" s="5" t="s">
        <v>15</v>
      </c>
      <c r="C18" s="13">
        <v>0</v>
      </c>
      <c r="D18" s="165"/>
      <c r="E18" s="165"/>
      <c r="F18" s="197"/>
      <c r="G18" s="57"/>
      <c r="H18" s="198"/>
      <c r="I18" s="142"/>
      <c r="J18" s="142"/>
      <c r="K18" s="142"/>
    </row>
    <row r="19" spans="1:11" ht="12.75">
      <c r="A19" s="8">
        <v>416000</v>
      </c>
      <c r="B19" s="9" t="s">
        <v>17</v>
      </c>
      <c r="C19" s="10">
        <f>C20</f>
        <v>0</v>
      </c>
      <c r="D19" s="10">
        <v>0</v>
      </c>
      <c r="E19" s="10">
        <v>0</v>
      </c>
      <c r="F19" s="11">
        <v>0</v>
      </c>
      <c r="G19" s="134"/>
      <c r="H19" s="196"/>
      <c r="I19" s="171"/>
      <c r="J19" s="171"/>
      <c r="K19" s="171"/>
    </row>
    <row r="20" spans="1:11" ht="12.75">
      <c r="A20" s="12">
        <v>416100</v>
      </c>
      <c r="B20" s="5" t="s">
        <v>17</v>
      </c>
      <c r="C20" s="13">
        <v>0</v>
      </c>
      <c r="D20" s="165"/>
      <c r="E20" s="165"/>
      <c r="F20" s="197"/>
      <c r="G20" s="57"/>
      <c r="H20" s="198"/>
      <c r="I20" s="142"/>
      <c r="J20" s="142"/>
      <c r="K20" s="200"/>
    </row>
    <row r="21" spans="1:11" ht="12.75">
      <c r="A21" s="8">
        <v>421000</v>
      </c>
      <c r="B21" s="9" t="s">
        <v>18</v>
      </c>
      <c r="C21" s="10">
        <f>C22+C23+C24+C25+C26+C27+C28</f>
        <v>549500</v>
      </c>
      <c r="D21" s="10">
        <f>SUM(D22:D28)</f>
        <v>41708</v>
      </c>
      <c r="E21" s="10">
        <f>SUM(E22:E28)</f>
        <v>507792</v>
      </c>
      <c r="F21" s="11">
        <f>D21/C21*100</f>
        <v>7.590172884440401</v>
      </c>
      <c r="G21" s="134"/>
      <c r="H21" s="196"/>
      <c r="I21" s="171"/>
      <c r="J21" s="171"/>
      <c r="K21" s="171"/>
    </row>
    <row r="22" spans="1:11" ht="12.75">
      <c r="A22" s="12">
        <v>421100</v>
      </c>
      <c r="B22" s="5" t="s">
        <v>19</v>
      </c>
      <c r="C22" s="13">
        <v>15000</v>
      </c>
      <c r="D22" s="57">
        <v>3008</v>
      </c>
      <c r="E22" s="198">
        <f>C22-D22</f>
        <v>11992</v>
      </c>
      <c r="F22" s="197">
        <f>D22/C22*100</f>
        <v>20.053333333333335</v>
      </c>
      <c r="G22" s="57"/>
      <c r="H22" s="198"/>
      <c r="I22" s="142"/>
      <c r="J22" s="142"/>
      <c r="K22" s="200"/>
    </row>
    <row r="23" spans="1:11" ht="12.75">
      <c r="A23" s="12">
        <v>421200</v>
      </c>
      <c r="B23" s="5" t="s">
        <v>20</v>
      </c>
      <c r="C23" s="13">
        <v>302000</v>
      </c>
      <c r="D23" s="57">
        <v>19960</v>
      </c>
      <c r="E23" s="198">
        <f>C23-D23</f>
        <v>282040</v>
      </c>
      <c r="F23" s="201">
        <f>D23/C23*100</f>
        <v>6.609271523178808</v>
      </c>
      <c r="G23" s="57"/>
      <c r="H23" s="198"/>
      <c r="I23" s="142"/>
      <c r="J23" s="142"/>
      <c r="K23" s="142"/>
    </row>
    <row r="24" spans="1:11" ht="12.75">
      <c r="A24" s="12">
        <v>421300</v>
      </c>
      <c r="B24" s="5" t="s">
        <v>21</v>
      </c>
      <c r="C24" s="13">
        <v>217500</v>
      </c>
      <c r="D24" s="57">
        <v>12376</v>
      </c>
      <c r="E24" s="198">
        <f>C24-D24</f>
        <v>205124</v>
      </c>
      <c r="F24" s="201">
        <f>D24/C24*100</f>
        <v>5.690114942528736</v>
      </c>
      <c r="G24" s="57"/>
      <c r="H24" s="198"/>
      <c r="I24" s="142"/>
      <c r="J24" s="142"/>
      <c r="K24" s="142"/>
    </row>
    <row r="25" spans="1:11" ht="12.75">
      <c r="A25" s="12">
        <v>421400</v>
      </c>
      <c r="B25" s="5" t="s">
        <v>22</v>
      </c>
      <c r="C25" s="13">
        <v>15000</v>
      </c>
      <c r="D25" s="57">
        <v>6364</v>
      </c>
      <c r="E25" s="198">
        <f>C25-D25</f>
        <v>8636</v>
      </c>
      <c r="F25" s="197">
        <f>D25/C25*100</f>
        <v>42.42666666666667</v>
      </c>
      <c r="G25" s="57"/>
      <c r="H25" s="198"/>
      <c r="I25" s="142"/>
      <c r="J25" s="142"/>
      <c r="K25" s="142"/>
    </row>
    <row r="26" spans="1:11" ht="12.75">
      <c r="A26" s="12">
        <v>421500</v>
      </c>
      <c r="B26" s="5" t="s">
        <v>23</v>
      </c>
      <c r="C26" s="13">
        <v>0</v>
      </c>
      <c r="D26" s="57"/>
      <c r="E26" s="165"/>
      <c r="F26" s="197"/>
      <c r="G26" s="57"/>
      <c r="H26" s="198"/>
      <c r="I26" s="142"/>
      <c r="J26" s="142"/>
      <c r="K26" s="142"/>
    </row>
    <row r="27" spans="1:11" ht="12.75">
      <c r="A27" s="12">
        <v>421600</v>
      </c>
      <c r="B27" s="5" t="s">
        <v>24</v>
      </c>
      <c r="C27" s="13">
        <v>0</v>
      </c>
      <c r="D27" s="165"/>
      <c r="E27" s="165"/>
      <c r="F27" s="197"/>
      <c r="G27" s="57"/>
      <c r="H27" s="198"/>
      <c r="I27" s="142"/>
      <c r="J27" s="142"/>
      <c r="K27" s="142"/>
    </row>
    <row r="28" spans="1:11" ht="12.75">
      <c r="A28" s="12">
        <v>421900</v>
      </c>
      <c r="B28" s="5" t="s">
        <v>25</v>
      </c>
      <c r="C28" s="13">
        <v>0</v>
      </c>
      <c r="D28" s="165"/>
      <c r="E28" s="165"/>
      <c r="F28" s="197"/>
      <c r="G28" s="57"/>
      <c r="H28" s="198"/>
      <c r="I28" s="142"/>
      <c r="J28" s="142"/>
      <c r="K28" s="142"/>
    </row>
    <row r="29" spans="1:11" ht="12.75">
      <c r="A29" s="8">
        <v>422000</v>
      </c>
      <c r="B29" s="9" t="s">
        <v>26</v>
      </c>
      <c r="C29" s="10">
        <f>SUM(C30:C33)</f>
        <v>0</v>
      </c>
      <c r="D29" s="10">
        <v>0</v>
      </c>
      <c r="E29" s="10">
        <v>0</v>
      </c>
      <c r="F29" s="11">
        <v>0</v>
      </c>
      <c r="G29" s="134"/>
      <c r="H29" s="196"/>
      <c r="I29" s="171"/>
      <c r="J29" s="171"/>
      <c r="K29" s="171"/>
    </row>
    <row r="30" spans="1:11" ht="12.75">
      <c r="A30" s="12">
        <v>422100</v>
      </c>
      <c r="B30" s="5" t="s">
        <v>27</v>
      </c>
      <c r="C30" s="13">
        <v>0</v>
      </c>
      <c r="D30" s="165"/>
      <c r="E30" s="165"/>
      <c r="F30" s="197"/>
      <c r="G30" s="57"/>
      <c r="H30" s="198"/>
      <c r="I30" s="142"/>
      <c r="J30" s="142"/>
      <c r="K30" s="142"/>
    </row>
    <row r="31" spans="1:11" ht="12.75">
      <c r="A31" s="12">
        <v>422200</v>
      </c>
      <c r="B31" s="5" t="s">
        <v>28</v>
      </c>
      <c r="C31" s="13">
        <v>0</v>
      </c>
      <c r="D31" s="165"/>
      <c r="E31" s="165"/>
      <c r="F31" s="197"/>
      <c r="G31" s="57"/>
      <c r="H31" s="198"/>
      <c r="I31" s="142"/>
      <c r="J31" s="142"/>
      <c r="K31" s="142"/>
    </row>
    <row r="32" spans="1:15" ht="12.75">
      <c r="A32" s="12">
        <v>422300</v>
      </c>
      <c r="B32" s="5" t="s">
        <v>29</v>
      </c>
      <c r="C32" s="13">
        <v>0</v>
      </c>
      <c r="D32" s="165"/>
      <c r="E32" s="165"/>
      <c r="F32" s="197"/>
      <c r="G32" s="57"/>
      <c r="H32" s="198"/>
      <c r="I32" s="142"/>
      <c r="J32" s="142"/>
      <c r="K32" s="142"/>
      <c r="L32" s="108"/>
      <c r="M32" s="107"/>
      <c r="N32" s="202"/>
      <c r="O32" s="108"/>
    </row>
    <row r="33" spans="1:15" ht="12.75">
      <c r="A33" s="12">
        <v>422900</v>
      </c>
      <c r="B33" s="5" t="s">
        <v>30</v>
      </c>
      <c r="C33" s="13">
        <v>0</v>
      </c>
      <c r="D33" s="165"/>
      <c r="E33" s="165"/>
      <c r="F33" s="197"/>
      <c r="G33" s="57"/>
      <c r="H33" s="198"/>
      <c r="I33" s="142"/>
      <c r="J33" s="142"/>
      <c r="K33" s="142"/>
      <c r="L33" s="108"/>
      <c r="M33" s="107"/>
      <c r="N33" s="202"/>
      <c r="O33" s="108"/>
    </row>
    <row r="34" spans="1:15" ht="12.75">
      <c r="A34" s="8">
        <v>423000</v>
      </c>
      <c r="B34" s="9" t="s">
        <v>31</v>
      </c>
      <c r="C34" s="10">
        <f>C35+C36+C37+C38+C39+C40+C41+C42</f>
        <v>300000</v>
      </c>
      <c r="D34" s="10">
        <f>SUM(D35:D42)</f>
        <v>56668</v>
      </c>
      <c r="E34" s="10">
        <f>SUM(E35:E42)</f>
        <v>178332</v>
      </c>
      <c r="F34" s="11">
        <f>D34/C34*100</f>
        <v>18.889333333333333</v>
      </c>
      <c r="G34" s="134"/>
      <c r="H34" s="196"/>
      <c r="I34" s="171"/>
      <c r="J34" s="171"/>
      <c r="K34" s="171"/>
      <c r="L34" s="105"/>
      <c r="M34" s="203"/>
      <c r="N34" s="202"/>
      <c r="O34" s="204"/>
    </row>
    <row r="35" spans="1:15" ht="12.75">
      <c r="A35" s="12">
        <v>423100</v>
      </c>
      <c r="B35" s="5" t="s">
        <v>32</v>
      </c>
      <c r="C35" s="13">
        <v>0</v>
      </c>
      <c r="D35" s="57"/>
      <c r="E35" s="165"/>
      <c r="F35" s="197"/>
      <c r="G35" s="57"/>
      <c r="H35" s="198"/>
      <c r="I35" s="142"/>
      <c r="J35" s="142"/>
      <c r="K35" s="142"/>
      <c r="L35" s="105"/>
      <c r="M35" s="47"/>
      <c r="N35" s="47"/>
      <c r="O35" s="105"/>
    </row>
    <row r="36" spans="1:11" ht="12.75">
      <c r="A36" s="12">
        <v>423200</v>
      </c>
      <c r="B36" s="5" t="s">
        <v>33</v>
      </c>
      <c r="C36" s="13">
        <v>0</v>
      </c>
      <c r="D36" s="57"/>
      <c r="E36" s="165"/>
      <c r="F36" s="197"/>
      <c r="G36" s="57"/>
      <c r="H36" s="198"/>
      <c r="I36" s="142"/>
      <c r="J36" s="142"/>
      <c r="K36" s="142"/>
    </row>
    <row r="37" spans="1:15" ht="12.75">
      <c r="A37" s="12">
        <v>423300</v>
      </c>
      <c r="B37" s="5" t="s">
        <v>34</v>
      </c>
      <c r="C37" s="13">
        <v>0</v>
      </c>
      <c r="D37" s="57"/>
      <c r="E37" s="165"/>
      <c r="F37" s="197"/>
      <c r="G37" s="57"/>
      <c r="H37" s="198"/>
      <c r="I37" s="142"/>
      <c r="J37" s="142"/>
      <c r="K37" s="142"/>
      <c r="N37" s="205"/>
      <c r="O37" s="48"/>
    </row>
    <row r="38" spans="1:11" ht="12.75">
      <c r="A38" s="12">
        <v>423400</v>
      </c>
      <c r="B38" s="5" t="s">
        <v>35</v>
      </c>
      <c r="C38" s="13">
        <v>50000</v>
      </c>
      <c r="D38" s="57"/>
      <c r="E38" s="165"/>
      <c r="F38" s="197"/>
      <c r="G38" s="57"/>
      <c r="H38" s="198"/>
      <c r="I38" s="142"/>
      <c r="J38" s="142"/>
      <c r="K38" s="142"/>
    </row>
    <row r="39" spans="1:11" ht="20.25" customHeight="1">
      <c r="A39" s="12">
        <v>423500</v>
      </c>
      <c r="B39" s="5" t="s">
        <v>36</v>
      </c>
      <c r="C39" s="13">
        <v>0</v>
      </c>
      <c r="D39" s="57"/>
      <c r="E39" s="165"/>
      <c r="F39" s="197"/>
      <c r="G39" s="57"/>
      <c r="H39" s="198"/>
      <c r="I39" s="142"/>
      <c r="J39" s="142"/>
      <c r="K39" s="142"/>
    </row>
    <row r="40" spans="1:11" ht="12.75">
      <c r="A40" s="12">
        <v>423600</v>
      </c>
      <c r="B40" s="5" t="s">
        <v>37</v>
      </c>
      <c r="C40" s="13">
        <v>50000</v>
      </c>
      <c r="D40" s="57"/>
      <c r="E40" s="198">
        <v>35000</v>
      </c>
      <c r="F40" s="197">
        <v>0</v>
      </c>
      <c r="G40" s="57"/>
      <c r="H40" s="198"/>
      <c r="I40" s="142"/>
      <c r="J40" s="142"/>
      <c r="K40" s="142"/>
    </row>
    <row r="41" spans="1:11" ht="12.75">
      <c r="A41" s="12">
        <v>423700</v>
      </c>
      <c r="B41" s="5" t="s">
        <v>38</v>
      </c>
      <c r="C41" s="13">
        <v>200000</v>
      </c>
      <c r="D41" s="57">
        <v>56668</v>
      </c>
      <c r="E41" s="198">
        <f>C41-D41</f>
        <v>143332</v>
      </c>
      <c r="F41" s="201">
        <f>D41/C41*100</f>
        <v>28.334</v>
      </c>
      <c r="G41" s="57"/>
      <c r="H41" s="198"/>
      <c r="I41" s="142"/>
      <c r="J41" s="142"/>
      <c r="K41" s="142"/>
    </row>
    <row r="42" spans="1:11" ht="12.75">
      <c r="A42" s="12">
        <v>423900</v>
      </c>
      <c r="B42" s="5" t="s">
        <v>39</v>
      </c>
      <c r="C42" s="72">
        <v>0</v>
      </c>
      <c r="D42" s="165"/>
      <c r="E42" s="165"/>
      <c r="F42" s="197"/>
      <c r="G42" s="57"/>
      <c r="H42" s="198"/>
      <c r="I42" s="142"/>
      <c r="J42" s="142"/>
      <c r="K42" s="142"/>
    </row>
    <row r="43" spans="1:11" ht="12.75">
      <c r="A43" s="8">
        <v>424000</v>
      </c>
      <c r="B43" s="9" t="s">
        <v>40</v>
      </c>
      <c r="C43" s="10">
        <f>C44+C45+C46+C47+C48+C49+C50</f>
        <v>280500</v>
      </c>
      <c r="D43" s="10">
        <v>0</v>
      </c>
      <c r="E43" s="10">
        <v>0</v>
      </c>
      <c r="F43" s="11">
        <v>0</v>
      </c>
      <c r="G43" s="134">
        <f>G45</f>
        <v>170000</v>
      </c>
      <c r="H43" s="196"/>
      <c r="I43" s="171"/>
      <c r="J43" s="171"/>
      <c r="K43" s="171"/>
    </row>
    <row r="44" spans="1:11" ht="12.75">
      <c r="A44" s="12">
        <v>424100</v>
      </c>
      <c r="B44" s="5" t="s">
        <v>41</v>
      </c>
      <c r="C44" s="13">
        <v>0</v>
      </c>
      <c r="D44" s="165"/>
      <c r="E44" s="165"/>
      <c r="F44" s="197"/>
      <c r="G44" s="57"/>
      <c r="H44" s="198"/>
      <c r="I44" s="142"/>
      <c r="J44" s="142"/>
      <c r="K44" s="142"/>
    </row>
    <row r="45" spans="1:11" ht="12.75">
      <c r="A45" s="12">
        <v>424200</v>
      </c>
      <c r="B45" s="5" t="s">
        <v>42</v>
      </c>
      <c r="C45" s="13">
        <v>0</v>
      </c>
      <c r="D45" s="165"/>
      <c r="E45" s="165"/>
      <c r="F45" s="197"/>
      <c r="G45" s="57">
        <v>170000</v>
      </c>
      <c r="H45" s="198"/>
      <c r="I45" s="142"/>
      <c r="J45" s="142"/>
      <c r="K45" s="142"/>
    </row>
    <row r="46" spans="1:11" ht="12.75">
      <c r="A46" s="12">
        <v>424300</v>
      </c>
      <c r="B46" s="5" t="s">
        <v>43</v>
      </c>
      <c r="C46" s="13">
        <v>0</v>
      </c>
      <c r="D46" s="165"/>
      <c r="E46" s="165"/>
      <c r="F46" s="206"/>
      <c r="G46" s="57"/>
      <c r="H46" s="198"/>
      <c r="I46" s="142"/>
      <c r="J46" s="142"/>
      <c r="K46" s="142"/>
    </row>
    <row r="47" spans="1:11" ht="12.75">
      <c r="A47" s="12">
        <v>424400</v>
      </c>
      <c r="B47" s="5" t="s">
        <v>44</v>
      </c>
      <c r="C47" s="13">
        <v>0</v>
      </c>
      <c r="D47" s="165"/>
      <c r="E47" s="165"/>
      <c r="F47" s="197"/>
      <c r="G47" s="57"/>
      <c r="H47" s="198"/>
      <c r="I47" s="142"/>
      <c r="J47" s="142"/>
      <c r="K47" s="142"/>
    </row>
    <row r="48" spans="1:11" ht="22.5">
      <c r="A48" s="12">
        <v>424500</v>
      </c>
      <c r="B48" s="26" t="s">
        <v>45</v>
      </c>
      <c r="C48" s="13">
        <v>0</v>
      </c>
      <c r="D48" s="165"/>
      <c r="E48" s="165"/>
      <c r="F48" s="197"/>
      <c r="G48" s="57"/>
      <c r="H48" s="198"/>
      <c r="I48" s="142"/>
      <c r="J48" s="142"/>
      <c r="K48" s="142"/>
    </row>
    <row r="49" spans="1:11" ht="22.5">
      <c r="A49" s="20">
        <v>424600</v>
      </c>
      <c r="B49" s="354" t="s">
        <v>46</v>
      </c>
      <c r="C49" s="13">
        <v>250000</v>
      </c>
      <c r="D49" s="165"/>
      <c r="E49" s="165"/>
      <c r="F49" s="197"/>
      <c r="G49" s="57"/>
      <c r="H49" s="198"/>
      <c r="I49" s="142"/>
      <c r="J49" s="142"/>
      <c r="K49" s="142"/>
    </row>
    <row r="50" spans="1:11" ht="12.75">
      <c r="A50" s="12">
        <v>424900</v>
      </c>
      <c r="B50" s="5" t="s">
        <v>47</v>
      </c>
      <c r="C50" s="13">
        <v>30500</v>
      </c>
      <c r="D50" s="165"/>
      <c r="E50" s="165"/>
      <c r="F50" s="197"/>
      <c r="G50" s="57"/>
      <c r="H50" s="198"/>
      <c r="I50" s="142"/>
      <c r="J50" s="142"/>
      <c r="K50" s="142"/>
    </row>
    <row r="51" spans="1:11" ht="22.5">
      <c r="A51" s="8">
        <v>425000</v>
      </c>
      <c r="B51" s="27" t="s">
        <v>48</v>
      </c>
      <c r="C51" s="10">
        <f>C52+C53</f>
        <v>0</v>
      </c>
      <c r="D51" s="10">
        <v>0</v>
      </c>
      <c r="E51" s="10">
        <v>0</v>
      </c>
      <c r="F51" s="11">
        <v>0</v>
      </c>
      <c r="G51" s="134"/>
      <c r="H51" s="196"/>
      <c r="I51" s="171"/>
      <c r="J51" s="171"/>
      <c r="K51" s="171"/>
    </row>
    <row r="52" spans="1:11" ht="12.75">
      <c r="A52" s="12">
        <v>425100</v>
      </c>
      <c r="B52" s="5" t="s">
        <v>49</v>
      </c>
      <c r="C52" s="13">
        <v>0</v>
      </c>
      <c r="D52" s="165"/>
      <c r="E52" s="165"/>
      <c r="F52" s="197"/>
      <c r="G52" s="57"/>
      <c r="H52" s="198"/>
      <c r="I52" s="142"/>
      <c r="J52" s="142"/>
      <c r="K52" s="142"/>
    </row>
    <row r="53" spans="1:11" ht="12.75">
      <c r="A53" s="12">
        <v>425200</v>
      </c>
      <c r="B53" s="5" t="s">
        <v>50</v>
      </c>
      <c r="C53" s="13">
        <v>0</v>
      </c>
      <c r="D53" s="165"/>
      <c r="E53" s="165"/>
      <c r="F53" s="197"/>
      <c r="G53" s="57"/>
      <c r="H53" s="198"/>
      <c r="I53" s="142"/>
      <c r="J53" s="142"/>
      <c r="K53" s="142"/>
    </row>
    <row r="54" spans="1:11" ht="12.75">
      <c r="A54" s="8">
        <v>426000</v>
      </c>
      <c r="B54" s="9" t="s">
        <v>51</v>
      </c>
      <c r="C54" s="10">
        <f>C55+C56+C57+C58+C59+C60+C61+C62+C63</f>
        <v>370000</v>
      </c>
      <c r="D54" s="10">
        <v>0</v>
      </c>
      <c r="E54" s="10">
        <v>0</v>
      </c>
      <c r="F54" s="11">
        <v>0</v>
      </c>
      <c r="G54" s="134"/>
      <c r="H54" s="196"/>
      <c r="I54" s="171"/>
      <c r="J54" s="171"/>
      <c r="K54" s="171"/>
    </row>
    <row r="55" spans="1:11" ht="12.75">
      <c r="A55" s="12">
        <v>426100</v>
      </c>
      <c r="B55" s="5" t="s">
        <v>52</v>
      </c>
      <c r="C55" s="13">
        <v>0</v>
      </c>
      <c r="D55" s="165"/>
      <c r="E55" s="165"/>
      <c r="F55" s="197"/>
      <c r="G55" s="57"/>
      <c r="H55" s="198"/>
      <c r="I55" s="142"/>
      <c r="J55" s="142"/>
      <c r="K55" s="142"/>
    </row>
    <row r="56" spans="1:11" ht="12.75">
      <c r="A56" s="12">
        <v>426200</v>
      </c>
      <c r="B56" s="5" t="s">
        <v>53</v>
      </c>
      <c r="C56" s="13">
        <v>0</v>
      </c>
      <c r="D56" s="165"/>
      <c r="E56" s="165"/>
      <c r="F56" s="197"/>
      <c r="G56" s="57"/>
      <c r="H56" s="198"/>
      <c r="I56" s="142"/>
      <c r="J56" s="142"/>
      <c r="K56" s="142"/>
    </row>
    <row r="57" spans="1:11" ht="12.75">
      <c r="A57" s="12">
        <v>426300</v>
      </c>
      <c r="B57" s="26" t="s">
        <v>54</v>
      </c>
      <c r="C57" s="13">
        <v>0</v>
      </c>
      <c r="D57" s="165"/>
      <c r="E57" s="165"/>
      <c r="F57" s="197"/>
      <c r="G57" s="57"/>
      <c r="H57" s="198"/>
      <c r="I57" s="142"/>
      <c r="J57" s="142"/>
      <c r="K57" s="142"/>
    </row>
    <row r="58" spans="1:11" ht="12.75">
      <c r="A58" s="12">
        <v>426400</v>
      </c>
      <c r="B58" s="5" t="s">
        <v>55</v>
      </c>
      <c r="C58" s="13">
        <v>35000</v>
      </c>
      <c r="D58" s="165"/>
      <c r="E58" s="165"/>
      <c r="F58" s="197"/>
      <c r="G58" s="57"/>
      <c r="H58" s="198"/>
      <c r="I58" s="142"/>
      <c r="J58" s="142"/>
      <c r="K58" s="142"/>
    </row>
    <row r="59" spans="1:11" ht="12.75">
      <c r="A59" s="12">
        <v>426500</v>
      </c>
      <c r="B59" s="26" t="s">
        <v>56</v>
      </c>
      <c r="C59" s="13">
        <v>0</v>
      </c>
      <c r="D59" s="165"/>
      <c r="E59" s="165"/>
      <c r="F59" s="197"/>
      <c r="G59" s="57"/>
      <c r="H59" s="198"/>
      <c r="I59" s="142"/>
      <c r="J59" s="142"/>
      <c r="K59" s="142"/>
    </row>
    <row r="60" spans="1:11" ht="12.75">
      <c r="A60" s="12">
        <v>426600</v>
      </c>
      <c r="B60" s="5" t="s">
        <v>57</v>
      </c>
      <c r="C60" s="13">
        <v>135000</v>
      </c>
      <c r="D60" s="165"/>
      <c r="E60" s="165"/>
      <c r="F60" s="197"/>
      <c r="G60" s="57"/>
      <c r="H60" s="198"/>
      <c r="I60" s="142"/>
      <c r="J60" s="142"/>
      <c r="K60" s="142"/>
    </row>
    <row r="61" spans="1:11" ht="12.75">
      <c r="A61" s="12">
        <v>426700</v>
      </c>
      <c r="B61" s="5" t="s">
        <v>58</v>
      </c>
      <c r="C61" s="13">
        <v>0</v>
      </c>
      <c r="D61" s="165"/>
      <c r="E61" s="165"/>
      <c r="F61" s="197"/>
      <c r="G61" s="57"/>
      <c r="H61" s="198"/>
      <c r="I61" s="142"/>
      <c r="J61" s="142"/>
      <c r="K61" s="142"/>
    </row>
    <row r="62" spans="1:11" ht="12.75">
      <c r="A62" s="12">
        <v>426800</v>
      </c>
      <c r="B62" s="5" t="s">
        <v>59</v>
      </c>
      <c r="C62" s="13">
        <v>200000</v>
      </c>
      <c r="D62" s="165"/>
      <c r="E62" s="165"/>
      <c r="F62" s="197"/>
      <c r="G62" s="57"/>
      <c r="H62" s="198"/>
      <c r="I62" s="142"/>
      <c r="J62" s="142"/>
      <c r="K62" s="142"/>
    </row>
    <row r="63" spans="1:11" ht="12.75">
      <c r="A63" s="12">
        <v>426900</v>
      </c>
      <c r="B63" s="5" t="s">
        <v>60</v>
      </c>
      <c r="C63" s="13">
        <v>0</v>
      </c>
      <c r="D63" s="165"/>
      <c r="E63" s="165"/>
      <c r="F63" s="197"/>
      <c r="G63" s="57"/>
      <c r="H63" s="198"/>
      <c r="I63" s="142"/>
      <c r="J63" s="142"/>
      <c r="K63" s="142"/>
    </row>
    <row r="64" spans="1:11" ht="12.75">
      <c r="A64" s="28">
        <v>463000</v>
      </c>
      <c r="B64" s="29" t="s">
        <v>61</v>
      </c>
      <c r="C64" s="30"/>
      <c r="D64" s="207"/>
      <c r="E64" s="207"/>
      <c r="F64" s="208"/>
      <c r="G64" s="134"/>
      <c r="H64" s="196"/>
      <c r="I64" s="142"/>
      <c r="J64" s="142"/>
      <c r="K64" s="142"/>
    </row>
    <row r="65" spans="1:11" ht="12.75">
      <c r="A65" s="31">
        <v>463100</v>
      </c>
      <c r="B65" s="32" t="s">
        <v>62</v>
      </c>
      <c r="C65" s="13">
        <v>0</v>
      </c>
      <c r="D65" s="165"/>
      <c r="E65" s="165"/>
      <c r="F65" s="197"/>
      <c r="G65" s="57"/>
      <c r="H65" s="198"/>
      <c r="I65" s="142"/>
      <c r="J65" s="142"/>
      <c r="K65" s="142"/>
    </row>
    <row r="66" spans="1:11" ht="12.75">
      <c r="A66" s="31">
        <v>463200</v>
      </c>
      <c r="B66" s="32" t="s">
        <v>63</v>
      </c>
      <c r="C66" s="13">
        <v>0</v>
      </c>
      <c r="D66" s="165"/>
      <c r="E66" s="165"/>
      <c r="F66" s="197"/>
      <c r="G66" s="57"/>
      <c r="H66" s="198"/>
      <c r="I66" s="142"/>
      <c r="J66" s="142"/>
      <c r="K66" s="142"/>
    </row>
    <row r="67" spans="1:11" ht="12.75">
      <c r="A67" s="8">
        <v>472000</v>
      </c>
      <c r="B67" s="9" t="s">
        <v>64</v>
      </c>
      <c r="C67" s="10">
        <f>SUM(C68:C76)</f>
        <v>0</v>
      </c>
      <c r="D67" s="10">
        <v>0</v>
      </c>
      <c r="E67" s="10">
        <v>0</v>
      </c>
      <c r="F67" s="11">
        <v>0</v>
      </c>
      <c r="G67" s="134"/>
      <c r="H67" s="196"/>
      <c r="I67" s="171"/>
      <c r="J67" s="171"/>
      <c r="K67" s="171"/>
    </row>
    <row r="68" spans="1:11" ht="12.75">
      <c r="A68" s="12">
        <v>472100</v>
      </c>
      <c r="B68" s="26" t="s">
        <v>65</v>
      </c>
      <c r="C68" s="13">
        <v>0</v>
      </c>
      <c r="D68" s="165"/>
      <c r="E68" s="165"/>
      <c r="F68" s="197"/>
      <c r="G68" s="57"/>
      <c r="H68" s="198"/>
      <c r="I68" s="142"/>
      <c r="J68" s="142"/>
      <c r="K68" s="142"/>
    </row>
    <row r="69" spans="1:11" ht="12.75">
      <c r="A69" s="12">
        <v>472200</v>
      </c>
      <c r="B69" s="5" t="s">
        <v>66</v>
      </c>
      <c r="C69" s="13">
        <v>0</v>
      </c>
      <c r="D69" s="165"/>
      <c r="E69" s="165"/>
      <c r="F69" s="197"/>
      <c r="G69" s="57"/>
      <c r="H69" s="198"/>
      <c r="I69" s="142"/>
      <c r="J69" s="142"/>
      <c r="K69" s="142"/>
    </row>
    <row r="70" spans="1:11" ht="12.75">
      <c r="A70" s="12">
        <v>472300</v>
      </c>
      <c r="B70" s="5" t="s">
        <v>67</v>
      </c>
      <c r="C70" s="13">
        <v>0</v>
      </c>
      <c r="D70" s="165"/>
      <c r="E70" s="165"/>
      <c r="F70" s="197"/>
      <c r="G70" s="57"/>
      <c r="H70" s="198"/>
      <c r="I70" s="142"/>
      <c r="J70" s="142"/>
      <c r="K70" s="142"/>
    </row>
    <row r="71" spans="1:11" ht="12.75">
      <c r="A71" s="12">
        <v>472400</v>
      </c>
      <c r="B71" s="5" t="s">
        <v>68</v>
      </c>
      <c r="C71" s="13">
        <v>0</v>
      </c>
      <c r="D71" s="165"/>
      <c r="E71" s="165"/>
      <c r="F71" s="197"/>
      <c r="G71" s="57"/>
      <c r="H71" s="198"/>
      <c r="I71" s="142"/>
      <c r="J71" s="142"/>
      <c r="K71" s="142"/>
    </row>
    <row r="72" spans="1:11" ht="12.75">
      <c r="A72" s="12">
        <v>472500</v>
      </c>
      <c r="B72" s="5" t="s">
        <v>69</v>
      </c>
      <c r="C72" s="13">
        <v>0</v>
      </c>
      <c r="D72" s="165"/>
      <c r="E72" s="165"/>
      <c r="F72" s="197"/>
      <c r="G72" s="57"/>
      <c r="H72" s="198"/>
      <c r="I72" s="142"/>
      <c r="J72" s="142"/>
      <c r="K72" s="142"/>
    </row>
    <row r="73" spans="1:11" ht="12.75">
      <c r="A73" s="12">
        <v>472600</v>
      </c>
      <c r="B73" s="5" t="s">
        <v>70</v>
      </c>
      <c r="C73" s="13">
        <v>0</v>
      </c>
      <c r="D73" s="165"/>
      <c r="E73" s="165"/>
      <c r="F73" s="197"/>
      <c r="G73" s="57"/>
      <c r="H73" s="198"/>
      <c r="I73" s="142"/>
      <c r="J73" s="142"/>
      <c r="K73" s="142"/>
    </row>
    <row r="74" spans="1:11" ht="22.5">
      <c r="A74" s="12">
        <v>472700</v>
      </c>
      <c r="B74" s="26" t="s">
        <v>71</v>
      </c>
      <c r="C74" s="13">
        <v>0</v>
      </c>
      <c r="D74" s="165"/>
      <c r="E74" s="165"/>
      <c r="F74" s="197"/>
      <c r="G74" s="57"/>
      <c r="H74" s="198"/>
      <c r="I74" s="142"/>
      <c r="J74" s="142"/>
      <c r="K74" s="142"/>
    </row>
    <row r="75" spans="1:11" ht="12.75">
      <c r="A75" s="12">
        <v>472800</v>
      </c>
      <c r="B75" s="5" t="s">
        <v>72</v>
      </c>
      <c r="C75" s="13">
        <v>0</v>
      </c>
      <c r="D75" s="165"/>
      <c r="E75" s="165"/>
      <c r="F75" s="197"/>
      <c r="G75" s="57"/>
      <c r="H75" s="198"/>
      <c r="I75" s="142"/>
      <c r="J75" s="142"/>
      <c r="K75" s="142"/>
    </row>
    <row r="76" spans="1:11" ht="12.75">
      <c r="A76" s="12">
        <v>472900</v>
      </c>
      <c r="B76" s="5" t="s">
        <v>73</v>
      </c>
      <c r="C76" s="13">
        <v>0</v>
      </c>
      <c r="D76" s="165"/>
      <c r="E76" s="165"/>
      <c r="F76" s="197"/>
      <c r="G76" s="57"/>
      <c r="H76" s="198"/>
      <c r="I76" s="142"/>
      <c r="J76" s="142"/>
      <c r="K76" s="142"/>
    </row>
    <row r="77" spans="1:11" ht="12.75">
      <c r="A77" s="28">
        <v>481000</v>
      </c>
      <c r="B77" s="29" t="s">
        <v>74</v>
      </c>
      <c r="C77" s="30"/>
      <c r="D77" s="207"/>
      <c r="E77" s="207"/>
      <c r="F77" s="208"/>
      <c r="G77" s="134"/>
      <c r="H77" s="196"/>
      <c r="I77" s="171"/>
      <c r="J77" s="171"/>
      <c r="K77" s="171"/>
    </row>
    <row r="78" spans="1:11" ht="12.75">
      <c r="A78" s="31">
        <v>481900</v>
      </c>
      <c r="B78" s="32" t="s">
        <v>75</v>
      </c>
      <c r="C78" s="13">
        <v>0</v>
      </c>
      <c r="D78" s="165"/>
      <c r="E78" s="165"/>
      <c r="F78" s="197"/>
      <c r="G78" s="57"/>
      <c r="H78" s="198"/>
      <c r="I78" s="142"/>
      <c r="J78" s="142"/>
      <c r="K78" s="142"/>
    </row>
    <row r="79" spans="1:11" ht="22.5">
      <c r="A79" s="8">
        <v>482000</v>
      </c>
      <c r="B79" s="27" t="s">
        <v>76</v>
      </c>
      <c r="C79" s="10">
        <f>SUM(C80:C83)</f>
        <v>0</v>
      </c>
      <c r="D79" s="10">
        <v>0</v>
      </c>
      <c r="E79" s="10">
        <v>0</v>
      </c>
      <c r="F79" s="11">
        <v>0</v>
      </c>
      <c r="G79" s="134"/>
      <c r="H79" s="196"/>
      <c r="I79" s="171"/>
      <c r="J79" s="171"/>
      <c r="K79" s="171"/>
    </row>
    <row r="80" spans="1:11" ht="12.75">
      <c r="A80" s="12">
        <v>482100</v>
      </c>
      <c r="B80" s="5" t="s">
        <v>77</v>
      </c>
      <c r="C80" s="13">
        <v>0</v>
      </c>
      <c r="D80" s="165"/>
      <c r="E80" s="165"/>
      <c r="F80" s="197"/>
      <c r="G80" s="57"/>
      <c r="H80" s="198"/>
      <c r="I80" s="142"/>
      <c r="J80" s="142"/>
      <c r="K80" s="142"/>
    </row>
    <row r="81" spans="1:11" ht="12.75">
      <c r="A81" s="12">
        <v>482200</v>
      </c>
      <c r="B81" s="5" t="s">
        <v>78</v>
      </c>
      <c r="C81" s="13">
        <v>0</v>
      </c>
      <c r="D81" s="165"/>
      <c r="E81" s="165"/>
      <c r="F81" s="197"/>
      <c r="G81" s="57"/>
      <c r="H81" s="198"/>
      <c r="I81" s="142"/>
      <c r="J81" s="142"/>
      <c r="K81" s="142"/>
    </row>
    <row r="82" spans="1:11" ht="12.75">
      <c r="A82" s="12">
        <v>482300</v>
      </c>
      <c r="B82" s="5" t="s">
        <v>79</v>
      </c>
      <c r="C82" s="13">
        <v>0</v>
      </c>
      <c r="D82" s="165"/>
      <c r="E82" s="165"/>
      <c r="F82" s="197"/>
      <c r="G82" s="57"/>
      <c r="H82" s="198"/>
      <c r="I82" s="142"/>
      <c r="J82" s="142"/>
      <c r="K82" s="142"/>
    </row>
    <row r="83" spans="1:11" ht="12.75">
      <c r="A83" s="12">
        <v>482400</v>
      </c>
      <c r="B83" s="26" t="s">
        <v>80</v>
      </c>
      <c r="C83" s="13">
        <v>0</v>
      </c>
      <c r="D83" s="165"/>
      <c r="E83" s="165"/>
      <c r="F83" s="197"/>
      <c r="G83" s="57"/>
      <c r="H83" s="198"/>
      <c r="I83" s="142"/>
      <c r="J83" s="142"/>
      <c r="K83" s="142"/>
    </row>
    <row r="84" spans="1:11" ht="12.75">
      <c r="A84" s="28">
        <v>483000</v>
      </c>
      <c r="B84" s="29" t="s">
        <v>81</v>
      </c>
      <c r="C84" s="30"/>
      <c r="D84" s="30"/>
      <c r="E84" s="30"/>
      <c r="F84" s="209"/>
      <c r="G84" s="88"/>
      <c r="H84" s="196"/>
      <c r="I84" s="171"/>
      <c r="J84" s="171"/>
      <c r="K84" s="171"/>
    </row>
    <row r="85" spans="1:11" ht="12.75">
      <c r="A85" s="12">
        <v>483100</v>
      </c>
      <c r="B85" s="33" t="s">
        <v>81</v>
      </c>
      <c r="C85" s="13">
        <v>0</v>
      </c>
      <c r="D85" s="13"/>
      <c r="E85" s="13"/>
      <c r="F85" s="210"/>
      <c r="G85" s="211"/>
      <c r="H85" s="198"/>
      <c r="I85" s="142"/>
      <c r="J85" s="142"/>
      <c r="K85" s="142"/>
    </row>
    <row r="86" spans="1:11" ht="12.75">
      <c r="A86" s="34">
        <v>499000</v>
      </c>
      <c r="B86" s="212" t="s">
        <v>82</v>
      </c>
      <c r="C86" s="30"/>
      <c r="D86" s="207"/>
      <c r="E86" s="207"/>
      <c r="F86" s="208"/>
      <c r="G86" s="134"/>
      <c r="H86" s="196"/>
      <c r="I86" s="171"/>
      <c r="J86" s="171"/>
      <c r="K86" s="171"/>
    </row>
    <row r="87" spans="1:11" ht="12.75">
      <c r="A87" s="12">
        <v>499100</v>
      </c>
      <c r="B87" s="26" t="s">
        <v>82</v>
      </c>
      <c r="C87" s="13">
        <v>0</v>
      </c>
      <c r="D87" s="165"/>
      <c r="E87" s="165"/>
      <c r="F87" s="197"/>
      <c r="G87" s="57"/>
      <c r="H87" s="198"/>
      <c r="I87" s="142"/>
      <c r="J87" s="142"/>
      <c r="K87" s="142"/>
    </row>
    <row r="88" spans="1:11" ht="12.75" customHeight="1">
      <c r="A88" s="8">
        <v>511000</v>
      </c>
      <c r="B88" s="9" t="s">
        <v>83</v>
      </c>
      <c r="C88" s="10">
        <f>SUM(C89:C92)</f>
        <v>0</v>
      </c>
      <c r="D88" s="10">
        <v>0</v>
      </c>
      <c r="E88" s="10">
        <v>0</v>
      </c>
      <c r="F88" s="11">
        <v>0</v>
      </c>
      <c r="G88" s="134"/>
      <c r="H88" s="196"/>
      <c r="I88" s="171"/>
      <c r="J88" s="171"/>
      <c r="K88" s="171"/>
    </row>
    <row r="89" spans="1:11" ht="12.75">
      <c r="A89" s="12">
        <v>511100</v>
      </c>
      <c r="B89" s="5" t="s">
        <v>84</v>
      </c>
      <c r="C89" s="13">
        <v>0</v>
      </c>
      <c r="D89" s="165"/>
      <c r="E89" s="165"/>
      <c r="F89" s="197"/>
      <c r="G89" s="57"/>
      <c r="H89" s="198"/>
      <c r="I89" s="142"/>
      <c r="J89" s="142"/>
      <c r="K89" s="142"/>
    </row>
    <row r="90" spans="1:11" ht="12.75">
      <c r="A90" s="12">
        <v>511200</v>
      </c>
      <c r="B90" s="5" t="s">
        <v>85</v>
      </c>
      <c r="C90" s="13">
        <v>0</v>
      </c>
      <c r="D90" s="165"/>
      <c r="E90" s="165"/>
      <c r="F90" s="197"/>
      <c r="G90" s="57"/>
      <c r="H90" s="198"/>
      <c r="I90" s="142"/>
      <c r="J90" s="142"/>
      <c r="K90" s="142"/>
    </row>
    <row r="91" spans="1:11" ht="12.75">
      <c r="A91" s="12">
        <v>511300</v>
      </c>
      <c r="B91" s="5" t="s">
        <v>86</v>
      </c>
      <c r="C91" s="13">
        <v>0</v>
      </c>
      <c r="D91" s="165"/>
      <c r="E91" s="165"/>
      <c r="F91" s="197"/>
      <c r="G91" s="57"/>
      <c r="H91" s="198"/>
      <c r="I91" s="142"/>
      <c r="J91" s="142"/>
      <c r="K91" s="142"/>
    </row>
    <row r="92" spans="1:11" ht="12.75">
      <c r="A92" s="12">
        <v>511400</v>
      </c>
      <c r="B92" s="5" t="s">
        <v>87</v>
      </c>
      <c r="C92" s="13">
        <v>0</v>
      </c>
      <c r="D92" s="165"/>
      <c r="E92" s="165"/>
      <c r="F92" s="197"/>
      <c r="G92" s="57"/>
      <c r="H92" s="198"/>
      <c r="I92" s="142"/>
      <c r="J92" s="142"/>
      <c r="K92" s="142"/>
    </row>
    <row r="93" spans="1:11" ht="12.75">
      <c r="A93" s="8">
        <v>512000</v>
      </c>
      <c r="B93" s="9" t="s">
        <v>88</v>
      </c>
      <c r="C93" s="10">
        <f>C94+C95+C96+C97+C98+C99+C100+C101+C102</f>
        <v>0</v>
      </c>
      <c r="D93" s="10">
        <v>0</v>
      </c>
      <c r="E93" s="10">
        <v>0</v>
      </c>
      <c r="F93" s="11">
        <v>0</v>
      </c>
      <c r="G93" s="134"/>
      <c r="H93" s="196"/>
      <c r="I93" s="171"/>
      <c r="J93" s="171"/>
      <c r="K93" s="171"/>
    </row>
    <row r="94" spans="1:11" ht="12.75">
      <c r="A94" s="12">
        <v>512100</v>
      </c>
      <c r="B94" s="5" t="s">
        <v>89</v>
      </c>
      <c r="C94" s="13">
        <v>0</v>
      </c>
      <c r="D94" s="165"/>
      <c r="E94" s="165"/>
      <c r="F94" s="197"/>
      <c r="G94" s="57"/>
      <c r="H94" s="198"/>
      <c r="I94" s="142"/>
      <c r="J94" s="142"/>
      <c r="K94" s="142"/>
    </row>
    <row r="95" spans="1:11" ht="12.75">
      <c r="A95" s="12">
        <v>512200</v>
      </c>
      <c r="B95" s="5" t="s">
        <v>90</v>
      </c>
      <c r="C95" s="13">
        <v>0</v>
      </c>
      <c r="D95" s="165"/>
      <c r="E95" s="165"/>
      <c r="F95" s="197"/>
      <c r="G95" s="57"/>
      <c r="H95" s="198"/>
      <c r="I95" s="142"/>
      <c r="J95" s="142"/>
      <c r="K95" s="142"/>
    </row>
    <row r="96" spans="1:11" ht="12.75">
      <c r="A96" s="12">
        <v>512300</v>
      </c>
      <c r="B96" s="5" t="s">
        <v>91</v>
      </c>
      <c r="C96" s="13">
        <v>0</v>
      </c>
      <c r="D96" s="165"/>
      <c r="E96" s="165"/>
      <c r="F96" s="197"/>
      <c r="G96" s="57"/>
      <c r="H96" s="198"/>
      <c r="I96" s="142"/>
      <c r="J96" s="142"/>
      <c r="K96" s="142"/>
    </row>
    <row r="97" spans="1:11" ht="12.75">
      <c r="A97" s="12">
        <v>512400</v>
      </c>
      <c r="B97" s="5" t="s">
        <v>92</v>
      </c>
      <c r="C97" s="13">
        <v>0</v>
      </c>
      <c r="D97" s="165"/>
      <c r="E97" s="165"/>
      <c r="F97" s="197"/>
      <c r="G97" s="57"/>
      <c r="H97" s="198"/>
      <c r="I97" s="142"/>
      <c r="J97" s="142"/>
      <c r="K97" s="142"/>
    </row>
    <row r="98" spans="1:11" ht="12.75">
      <c r="A98" s="12">
        <v>512500</v>
      </c>
      <c r="B98" s="5" t="s">
        <v>93</v>
      </c>
      <c r="C98" s="13">
        <v>0</v>
      </c>
      <c r="D98" s="165"/>
      <c r="E98" s="165"/>
      <c r="F98" s="197"/>
      <c r="G98" s="57"/>
      <c r="H98" s="198"/>
      <c r="I98" s="142"/>
      <c r="J98" s="142"/>
      <c r="K98" s="142"/>
    </row>
    <row r="99" spans="1:11" ht="12.75">
      <c r="A99" s="12">
        <v>512600</v>
      </c>
      <c r="B99" s="5" t="s">
        <v>94</v>
      </c>
      <c r="C99" s="13">
        <v>0</v>
      </c>
      <c r="D99" s="165"/>
      <c r="E99" s="165"/>
      <c r="F99" s="197"/>
      <c r="G99" s="57"/>
      <c r="H99" s="198"/>
      <c r="I99" s="142"/>
      <c r="J99" s="142"/>
      <c r="K99" s="142"/>
    </row>
    <row r="100" spans="1:15" ht="12.75">
      <c r="A100" s="12">
        <v>512700</v>
      </c>
      <c r="B100" s="5" t="s">
        <v>95</v>
      </c>
      <c r="C100" s="13">
        <v>0</v>
      </c>
      <c r="D100" s="165"/>
      <c r="E100" s="165"/>
      <c r="F100" s="197"/>
      <c r="G100" s="57"/>
      <c r="H100" s="198"/>
      <c r="I100" s="142"/>
      <c r="J100" s="142"/>
      <c r="K100" s="142"/>
      <c r="L100" s="53"/>
      <c r="M100" s="53"/>
      <c r="N100" s="53"/>
      <c r="O100" s="53"/>
    </row>
    <row r="101" spans="1:11" ht="12.75">
      <c r="A101" s="12">
        <v>512800</v>
      </c>
      <c r="B101" s="5" t="s">
        <v>96</v>
      </c>
      <c r="C101" s="13">
        <v>0</v>
      </c>
      <c r="D101" s="165"/>
      <c r="E101" s="165"/>
      <c r="F101" s="197"/>
      <c r="G101" s="57"/>
      <c r="H101" s="198"/>
      <c r="I101" s="142"/>
      <c r="J101" s="142"/>
      <c r="K101" s="142"/>
    </row>
    <row r="102" spans="1:11" ht="22.5">
      <c r="A102" s="12">
        <v>512900</v>
      </c>
      <c r="B102" s="26" t="s">
        <v>112</v>
      </c>
      <c r="C102" s="13">
        <v>0</v>
      </c>
      <c r="D102" s="165"/>
      <c r="E102" s="165"/>
      <c r="F102" s="197"/>
      <c r="G102" s="57"/>
      <c r="H102" s="198"/>
      <c r="I102" s="142"/>
      <c r="J102" s="142"/>
      <c r="K102" s="142"/>
    </row>
    <row r="103" spans="1:11" ht="12.75">
      <c r="A103" s="8">
        <v>515000</v>
      </c>
      <c r="B103" s="9" t="s">
        <v>98</v>
      </c>
      <c r="C103" s="10">
        <f>C104</f>
        <v>0</v>
      </c>
      <c r="D103" s="10">
        <v>0</v>
      </c>
      <c r="E103" s="10">
        <v>0</v>
      </c>
      <c r="F103" s="11">
        <v>0</v>
      </c>
      <c r="G103" s="134"/>
      <c r="H103" s="196"/>
      <c r="I103" s="171"/>
      <c r="J103" s="171"/>
      <c r="K103" s="171"/>
    </row>
    <row r="104" spans="1:11" ht="12.75">
      <c r="A104" s="12">
        <v>515100</v>
      </c>
      <c r="B104" s="5" t="s">
        <v>98</v>
      </c>
      <c r="C104" s="13">
        <v>0</v>
      </c>
      <c r="D104" s="165"/>
      <c r="E104" s="165"/>
      <c r="F104" s="197"/>
      <c r="G104" s="57"/>
      <c r="H104" s="198"/>
      <c r="I104" s="142"/>
      <c r="J104" s="142"/>
      <c r="K104" s="142"/>
    </row>
    <row r="105" spans="1:11" ht="12.75">
      <c r="A105" s="38">
        <v>541000</v>
      </c>
      <c r="B105" s="39" t="s">
        <v>99</v>
      </c>
      <c r="C105" s="10">
        <f>C106</f>
        <v>0</v>
      </c>
      <c r="D105" s="99">
        <v>0</v>
      </c>
      <c r="E105" s="99">
        <v>0</v>
      </c>
      <c r="F105" s="100">
        <v>0</v>
      </c>
      <c r="G105" s="134"/>
      <c r="H105" s="196"/>
      <c r="I105" s="171"/>
      <c r="J105" s="171"/>
      <c r="K105" s="171"/>
    </row>
    <row r="106" spans="1:15" s="53" customFormat="1" ht="12.75">
      <c r="A106" s="41">
        <v>541100</v>
      </c>
      <c r="B106" s="42" t="s">
        <v>99</v>
      </c>
      <c r="C106" s="72">
        <v>0</v>
      </c>
      <c r="D106" s="213"/>
      <c r="E106" s="213"/>
      <c r="F106" s="206"/>
      <c r="G106" s="184"/>
      <c r="H106" s="198"/>
      <c r="I106" s="183"/>
      <c r="J106" s="183"/>
      <c r="K106" s="183"/>
      <c r="L106"/>
      <c r="M106"/>
      <c r="N106"/>
      <c r="O106"/>
    </row>
    <row r="107" spans="1:15" ht="12.75">
      <c r="A107" s="38">
        <v>543000</v>
      </c>
      <c r="B107" s="39" t="s">
        <v>100</v>
      </c>
      <c r="C107" s="10">
        <f>C108</f>
        <v>0</v>
      </c>
      <c r="D107" s="99">
        <v>0</v>
      </c>
      <c r="E107" s="99">
        <v>0</v>
      </c>
      <c r="F107" s="100">
        <v>0</v>
      </c>
      <c r="G107" s="134"/>
      <c r="H107" s="196"/>
      <c r="I107" s="171"/>
      <c r="J107" s="171"/>
      <c r="K107" s="171"/>
      <c r="L107" s="52"/>
      <c r="M107" s="52"/>
      <c r="N107" s="52"/>
      <c r="O107" s="52"/>
    </row>
    <row r="108" spans="1:11" ht="12.75">
      <c r="A108" s="12">
        <v>543100</v>
      </c>
      <c r="B108" s="5" t="s">
        <v>101</v>
      </c>
      <c r="C108" s="13">
        <v>0</v>
      </c>
      <c r="D108" s="165"/>
      <c r="E108" s="165"/>
      <c r="F108" s="197"/>
      <c r="G108" s="57"/>
      <c r="H108" s="198"/>
      <c r="I108" s="142"/>
      <c r="J108" s="142"/>
      <c r="K108" s="142"/>
    </row>
    <row r="109" spans="1:11" ht="15" customHeight="1">
      <c r="A109" s="371" t="s">
        <v>102</v>
      </c>
      <c r="B109" s="371"/>
      <c r="C109" s="60">
        <f>C4+C6+C10+C12+C17+C19+C21+C29+C34+C43+C51+C54+C67+C79+C88+C93+C103+C105+C107</f>
        <v>1500000</v>
      </c>
      <c r="D109" s="98">
        <f>D4+D6+D10+D12+D17+D19+D21+D29+D34+D43+D51+D54+D67+D79+D88+D93+D103+D105+D107</f>
        <v>98376</v>
      </c>
      <c r="E109" s="98">
        <f>E4+E6+E10+E12+E17+E19+E21+E29+E34+E43+E51+E54+E67+E79+E88+E93+E103+E105+E107</f>
        <v>686124</v>
      </c>
      <c r="F109" s="214">
        <f>D109/C109*100</f>
        <v>6.558400000000001</v>
      </c>
      <c r="G109" s="134">
        <f>G4+G6+G10+G12+G17+G19+G21+G29+G34+G43+G51+G54+G67+G79+G88+G93+G103+G105+G107</f>
        <v>170000</v>
      </c>
      <c r="H109" s="196"/>
      <c r="I109" s="171"/>
      <c r="J109" s="171"/>
      <c r="K109" s="171"/>
    </row>
    <row r="110" spans="1:6" ht="16.5" customHeight="1">
      <c r="A110" s="106"/>
      <c r="B110" s="52"/>
      <c r="C110" s="52"/>
      <c r="D110" s="52"/>
      <c r="E110" s="52"/>
      <c r="F110" s="52"/>
    </row>
    <row r="111" spans="1:8" ht="19.5" customHeight="1">
      <c r="A111" s="65"/>
      <c r="B111" s="109" t="s">
        <v>113</v>
      </c>
      <c r="C111" s="67"/>
      <c r="D111" s="215"/>
      <c r="E111" s="52"/>
      <c r="F111" s="52"/>
      <c r="H111" s="67"/>
    </row>
    <row r="112" spans="1:8" ht="22.5" customHeight="1">
      <c r="A112" s="110" t="s">
        <v>114</v>
      </c>
      <c r="B112" s="66" t="s">
        <v>115</v>
      </c>
      <c r="C112" s="67">
        <v>1500000</v>
      </c>
      <c r="D112" s="215"/>
      <c r="E112" s="52"/>
      <c r="F112" s="52"/>
      <c r="H112" s="67"/>
    </row>
    <row r="113" spans="1:8" ht="12.75" customHeight="1">
      <c r="A113" s="110"/>
      <c r="B113" s="111"/>
      <c r="C113" s="67"/>
      <c r="D113" s="215"/>
      <c r="E113" s="52"/>
      <c r="F113" s="52"/>
      <c r="H113" s="67"/>
    </row>
    <row r="114" spans="1:8" ht="12.75" customHeight="1">
      <c r="A114" s="110"/>
      <c r="B114" s="66"/>
      <c r="C114" s="67"/>
      <c r="D114" s="215"/>
      <c r="E114" s="52"/>
      <c r="F114" s="52"/>
      <c r="H114" s="67"/>
    </row>
    <row r="115" spans="1:8" ht="12.75" customHeight="1">
      <c r="A115" s="110"/>
      <c r="B115" s="66"/>
      <c r="C115" s="67"/>
      <c r="D115" s="215"/>
      <c r="E115" s="52"/>
      <c r="F115" s="52"/>
      <c r="H115" s="67"/>
    </row>
    <row r="116" spans="1:8" ht="12.75" customHeight="1">
      <c r="A116" s="110"/>
      <c r="B116" s="66"/>
      <c r="C116" s="67"/>
      <c r="D116" s="215"/>
      <c r="E116" s="52"/>
      <c r="F116" s="52"/>
      <c r="H116" s="67"/>
    </row>
    <row r="117" spans="1:15" s="52" customFormat="1" ht="12.75">
      <c r="A117" s="371" t="s">
        <v>102</v>
      </c>
      <c r="B117" s="371"/>
      <c r="C117" s="98">
        <f>C113+C112</f>
        <v>1500000</v>
      </c>
      <c r="D117" s="216"/>
      <c r="H117" s="98"/>
      <c r="J117"/>
      <c r="K117"/>
      <c r="L117"/>
      <c r="M117"/>
      <c r="N117"/>
      <c r="O117"/>
    </row>
    <row r="118" spans="1:5" ht="9" customHeight="1">
      <c r="A118" s="51"/>
      <c r="E118" s="217"/>
    </row>
    <row r="119" ht="9" customHeight="1">
      <c r="A119" s="51"/>
    </row>
    <row r="121" ht="12.75">
      <c r="B121" s="218" t="s">
        <v>139</v>
      </c>
    </row>
    <row r="122" ht="12.75">
      <c r="B122" s="218" t="s">
        <v>140</v>
      </c>
    </row>
    <row r="123" spans="2:9" ht="12.75">
      <c r="B123" s="219"/>
      <c r="D123" s="220"/>
      <c r="E123" s="220"/>
      <c r="F123" s="220"/>
      <c r="G123" s="220"/>
      <c r="H123" s="220"/>
      <c r="I123" s="220"/>
    </row>
    <row r="124" spans="2:9" ht="12.75">
      <c r="B124" s="218" t="s">
        <v>189</v>
      </c>
      <c r="D124" s="220"/>
      <c r="E124" s="220"/>
      <c r="F124" s="220"/>
      <c r="G124" s="220"/>
      <c r="H124" s="220"/>
      <c r="I124" s="220"/>
    </row>
    <row r="125" ht="12.75">
      <c r="B125" s="218" t="s">
        <v>183</v>
      </c>
    </row>
  </sheetData>
  <sheetProtection selectLockedCells="1" selectUnlockedCells="1"/>
  <mergeCells count="3">
    <mergeCell ref="A1:F1"/>
    <mergeCell ref="A109:B109"/>
    <mergeCell ref="A117:B117"/>
  </mergeCells>
  <printOptions/>
  <pageMargins left="0.75" right="0.75" top="1" bottom="1" header="0.5118055555555555" footer="0.5118055555555555"/>
  <pageSetup horizontalDpi="300" verticalDpi="300" orientation="portrait" paperSize="9" scale="88" r:id="rId1"/>
  <rowBreaks count="2" manualBreakCount="2">
    <brk id="42" max="255" man="1"/>
    <brk id="92" max="255" man="1"/>
  </rowBreaks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121"/>
  <sheetViews>
    <sheetView view="pageBreakPreview" zoomScaleSheetLayoutView="100" zoomScalePageLayoutView="0" workbookViewId="0" topLeftCell="A1">
      <selection activeCell="L2" sqref="L2"/>
    </sheetView>
  </sheetViews>
  <sheetFormatPr defaultColWidth="9.140625" defaultRowHeight="12.75"/>
  <cols>
    <col min="1" max="1" width="6.421875" style="0" customWidth="1"/>
    <col min="2" max="2" width="47.28125" style="0" customWidth="1"/>
    <col min="3" max="3" width="20.140625" style="0" customWidth="1"/>
    <col min="4" max="7" width="0" style="0" hidden="1" customWidth="1"/>
    <col min="8" max="8" width="8.8515625" style="0" customWidth="1"/>
    <col min="9" max="9" width="8.00390625" style="0" customWidth="1"/>
    <col min="10" max="10" width="7.140625" style="0" customWidth="1"/>
    <col min="11" max="11" width="13.421875" style="0" customWidth="1"/>
    <col min="12" max="12" width="10.28125" style="0" customWidth="1"/>
    <col min="13" max="13" width="17.00390625" style="0" customWidth="1"/>
    <col min="14" max="14" width="13.421875" style="0" customWidth="1"/>
  </cols>
  <sheetData>
    <row r="1" spans="1:9" s="53" customFormat="1" ht="85.5" customHeight="1">
      <c r="A1" s="385" t="s">
        <v>203</v>
      </c>
      <c r="B1" s="385"/>
      <c r="C1" s="385"/>
      <c r="D1" s="221"/>
      <c r="E1" s="221"/>
      <c r="F1" s="222"/>
      <c r="H1" s="94"/>
      <c r="I1" s="94"/>
    </row>
    <row r="2" spans="1:11" ht="78" customHeight="1">
      <c r="A2" s="223" t="s">
        <v>0</v>
      </c>
      <c r="B2" s="223" t="s">
        <v>1</v>
      </c>
      <c r="C2" s="224" t="s">
        <v>2</v>
      </c>
      <c r="D2" s="224" t="s">
        <v>136</v>
      </c>
      <c r="E2" s="225" t="s">
        <v>104</v>
      </c>
      <c r="F2" s="224" t="s">
        <v>105</v>
      </c>
      <c r="G2" s="4" t="s">
        <v>106</v>
      </c>
      <c r="H2" s="129"/>
      <c r="I2" s="125"/>
      <c r="J2" s="125"/>
      <c r="K2" s="125"/>
    </row>
    <row r="3" spans="1:11" ht="12.75">
      <c r="A3" s="6">
        <v>1</v>
      </c>
      <c r="B3" s="6">
        <v>2</v>
      </c>
      <c r="C3" s="6">
        <v>3</v>
      </c>
      <c r="D3" s="165"/>
      <c r="E3" s="165"/>
      <c r="F3" s="165"/>
      <c r="H3" s="226"/>
      <c r="I3" s="226"/>
      <c r="J3" s="226"/>
      <c r="K3" s="226"/>
    </row>
    <row r="4" spans="1:11" ht="11.25" customHeight="1">
      <c r="A4" s="8">
        <v>411000</v>
      </c>
      <c r="B4" s="9" t="s">
        <v>3</v>
      </c>
      <c r="C4" s="10">
        <f>H4+I4+J4</f>
        <v>0</v>
      </c>
      <c r="D4" s="10">
        <f>D5</f>
        <v>0</v>
      </c>
      <c r="E4" s="10">
        <f>E5</f>
        <v>0</v>
      </c>
      <c r="F4" s="10">
        <f>F5</f>
        <v>0</v>
      </c>
      <c r="G4" s="10">
        <f>G5</f>
        <v>0</v>
      </c>
      <c r="H4" s="131"/>
      <c r="I4" s="131"/>
      <c r="J4" s="131"/>
      <c r="K4" s="131"/>
    </row>
    <row r="5" spans="1:11" ht="12.75">
      <c r="A5" s="12">
        <v>411100</v>
      </c>
      <c r="B5" s="5" t="s">
        <v>3</v>
      </c>
      <c r="C5" s="353">
        <f aca="true" t="shared" si="0" ref="C5:C68">H5+I5+J5</f>
        <v>0</v>
      </c>
      <c r="D5" s="165"/>
      <c r="E5" s="165"/>
      <c r="F5" s="165"/>
      <c r="H5" s="142"/>
      <c r="I5" s="142"/>
      <c r="J5" s="142"/>
      <c r="K5" s="142"/>
    </row>
    <row r="6" spans="1:11" ht="12.75">
      <c r="A6" s="8">
        <v>412000</v>
      </c>
      <c r="B6" s="9" t="s">
        <v>4</v>
      </c>
      <c r="C6" s="10">
        <f t="shared" si="0"/>
        <v>0</v>
      </c>
      <c r="D6" s="10">
        <f>SUM(D7:D9)</f>
        <v>0</v>
      </c>
      <c r="E6" s="10">
        <f>SUM(E7:E9)</f>
        <v>0</v>
      </c>
      <c r="F6" s="10">
        <f>SUM(F7:F9)</f>
        <v>0</v>
      </c>
      <c r="G6" s="10">
        <f>SUM(G7:G9)</f>
        <v>0</v>
      </c>
      <c r="H6" s="131"/>
      <c r="I6" s="131"/>
      <c r="J6" s="131"/>
      <c r="K6" s="131"/>
    </row>
    <row r="7" spans="1:11" ht="12.75">
      <c r="A7" s="12">
        <v>412100</v>
      </c>
      <c r="B7" s="5" t="s">
        <v>5</v>
      </c>
      <c r="C7" s="353">
        <f t="shared" si="0"/>
        <v>0</v>
      </c>
      <c r="D7" s="165"/>
      <c r="E7" s="165"/>
      <c r="F7" s="165"/>
      <c r="H7" s="142"/>
      <c r="I7" s="142"/>
      <c r="J7" s="142"/>
      <c r="K7" s="142"/>
    </row>
    <row r="8" spans="1:11" ht="12.75">
      <c r="A8" s="12">
        <v>412200</v>
      </c>
      <c r="B8" s="5" t="s">
        <v>6</v>
      </c>
      <c r="C8" s="353">
        <f t="shared" si="0"/>
        <v>0</v>
      </c>
      <c r="D8" s="165"/>
      <c r="E8" s="165"/>
      <c r="F8" s="165"/>
      <c r="H8" s="142"/>
      <c r="I8" s="142"/>
      <c r="J8" s="142"/>
      <c r="K8" s="142"/>
    </row>
    <row r="9" spans="1:11" ht="12.75">
      <c r="A9" s="12">
        <v>412300</v>
      </c>
      <c r="B9" s="5" t="s">
        <v>7</v>
      </c>
      <c r="C9" s="353">
        <f t="shared" si="0"/>
        <v>0</v>
      </c>
      <c r="D9" s="165"/>
      <c r="E9" s="165"/>
      <c r="F9" s="165"/>
      <c r="H9" s="142"/>
      <c r="I9" s="142"/>
      <c r="J9" s="142"/>
      <c r="K9" s="142"/>
    </row>
    <row r="10" spans="1:11" ht="12.75">
      <c r="A10" s="8">
        <v>413000</v>
      </c>
      <c r="B10" s="9" t="s">
        <v>8</v>
      </c>
      <c r="C10" s="10">
        <f t="shared" si="0"/>
        <v>0</v>
      </c>
      <c r="D10" s="10">
        <f>D11</f>
        <v>0</v>
      </c>
      <c r="E10" s="10">
        <f>E11</f>
        <v>0</v>
      </c>
      <c r="F10" s="10">
        <f>F11</f>
        <v>0</v>
      </c>
      <c r="G10" s="10">
        <f>G11</f>
        <v>0</v>
      </c>
      <c r="H10" s="131"/>
      <c r="I10" s="131"/>
      <c r="J10" s="131"/>
      <c r="K10" s="131"/>
    </row>
    <row r="11" spans="1:11" ht="12.75">
      <c r="A11" s="12">
        <v>413100</v>
      </c>
      <c r="B11" s="5" t="s">
        <v>8</v>
      </c>
      <c r="C11" s="353">
        <f t="shared" si="0"/>
        <v>0</v>
      </c>
      <c r="D11" s="165"/>
      <c r="E11" s="165"/>
      <c r="F11" s="165"/>
      <c r="H11" s="142"/>
      <c r="I11" s="142"/>
      <c r="J11" s="142"/>
      <c r="K11" s="142"/>
    </row>
    <row r="12" spans="1:11" ht="12.75">
      <c r="A12" s="8">
        <v>414000</v>
      </c>
      <c r="B12" s="9" t="s">
        <v>10</v>
      </c>
      <c r="C12" s="10">
        <f t="shared" si="0"/>
        <v>0</v>
      </c>
      <c r="D12" s="10">
        <f>SUM(D13:D16)</f>
        <v>0</v>
      </c>
      <c r="E12" s="10">
        <f>SUM(E13:E16)</f>
        <v>0</v>
      </c>
      <c r="F12" s="10">
        <f>SUM(F13:F16)</f>
        <v>0</v>
      </c>
      <c r="G12" s="10">
        <f>SUM(G13:G16)</f>
        <v>0</v>
      </c>
      <c r="H12" s="131"/>
      <c r="I12" s="131"/>
      <c r="J12" s="131"/>
      <c r="K12" s="131"/>
    </row>
    <row r="13" spans="1:11" ht="22.5">
      <c r="A13" s="12">
        <v>414100</v>
      </c>
      <c r="B13" s="199" t="s">
        <v>108</v>
      </c>
      <c r="C13" s="353">
        <f t="shared" si="0"/>
        <v>0</v>
      </c>
      <c r="D13" s="165"/>
      <c r="E13" s="165"/>
      <c r="F13" s="165"/>
      <c r="H13" s="142"/>
      <c r="I13" s="142"/>
      <c r="J13" s="142"/>
      <c r="K13" s="142"/>
    </row>
    <row r="14" spans="1:11" ht="12.75">
      <c r="A14" s="12">
        <v>414200</v>
      </c>
      <c r="B14" s="5" t="s">
        <v>12</v>
      </c>
      <c r="C14" s="353">
        <f t="shared" si="0"/>
        <v>0</v>
      </c>
      <c r="D14" s="165"/>
      <c r="E14" s="165"/>
      <c r="F14" s="165"/>
      <c r="H14" s="142"/>
      <c r="I14" s="142"/>
      <c r="J14" s="142"/>
      <c r="K14" s="142"/>
    </row>
    <row r="15" spans="1:11" ht="12.75">
      <c r="A15" s="12">
        <v>414300</v>
      </c>
      <c r="B15" s="5" t="s">
        <v>13</v>
      </c>
      <c r="C15" s="353">
        <f t="shared" si="0"/>
        <v>0</v>
      </c>
      <c r="D15" s="165"/>
      <c r="E15" s="165"/>
      <c r="F15" s="165"/>
      <c r="H15" s="142"/>
      <c r="I15" s="142"/>
      <c r="J15" s="142"/>
      <c r="K15" s="142"/>
    </row>
    <row r="16" spans="1:11" ht="22.5">
      <c r="A16" s="12">
        <v>414400</v>
      </c>
      <c r="B16" s="26" t="s">
        <v>109</v>
      </c>
      <c r="C16" s="353">
        <f t="shared" si="0"/>
        <v>0</v>
      </c>
      <c r="D16" s="165"/>
      <c r="E16" s="165"/>
      <c r="F16" s="165"/>
      <c r="H16" s="142"/>
      <c r="I16" s="142"/>
      <c r="J16" s="142"/>
      <c r="K16" s="142"/>
    </row>
    <row r="17" spans="1:11" ht="12.75">
      <c r="A17" s="8">
        <v>415000</v>
      </c>
      <c r="B17" s="9" t="s">
        <v>15</v>
      </c>
      <c r="C17" s="10">
        <f t="shared" si="0"/>
        <v>0</v>
      </c>
      <c r="D17" s="10">
        <f>D18</f>
        <v>0</v>
      </c>
      <c r="E17" s="10">
        <f>E18</f>
        <v>0</v>
      </c>
      <c r="F17" s="10">
        <f>F18</f>
        <v>0</v>
      </c>
      <c r="G17" s="10">
        <f>G18</f>
        <v>0</v>
      </c>
      <c r="H17" s="131"/>
      <c r="I17" s="131"/>
      <c r="J17" s="131"/>
      <c r="K17" s="131"/>
    </row>
    <row r="18" spans="1:11" ht="12.75">
      <c r="A18" s="12">
        <v>415100</v>
      </c>
      <c r="B18" s="5" t="s">
        <v>15</v>
      </c>
      <c r="C18" s="353">
        <f t="shared" si="0"/>
        <v>0</v>
      </c>
      <c r="D18" s="165"/>
      <c r="E18" s="165"/>
      <c r="F18" s="165"/>
      <c r="H18" s="142"/>
      <c r="I18" s="142"/>
      <c r="J18" s="142"/>
      <c r="K18" s="142"/>
    </row>
    <row r="19" spans="1:11" ht="12.75">
      <c r="A19" s="8">
        <v>416000</v>
      </c>
      <c r="B19" s="9" t="s">
        <v>17</v>
      </c>
      <c r="C19" s="10">
        <f t="shared" si="0"/>
        <v>0</v>
      </c>
      <c r="D19" s="10">
        <f>D20</f>
        <v>0</v>
      </c>
      <c r="E19" s="10">
        <f>E20</f>
        <v>0</v>
      </c>
      <c r="F19" s="10">
        <f>F20</f>
        <v>0</v>
      </c>
      <c r="G19" s="10">
        <f>G20</f>
        <v>0</v>
      </c>
      <c r="H19" s="131"/>
      <c r="I19" s="131"/>
      <c r="J19" s="131"/>
      <c r="K19" s="131"/>
    </row>
    <row r="20" spans="1:11" ht="12.75">
      <c r="A20" s="12">
        <v>416100</v>
      </c>
      <c r="B20" s="5" t="s">
        <v>17</v>
      </c>
      <c r="C20" s="353">
        <f t="shared" si="0"/>
        <v>0</v>
      </c>
      <c r="D20" s="165"/>
      <c r="E20" s="165"/>
      <c r="F20" s="165"/>
      <c r="H20" s="142"/>
      <c r="I20" s="142"/>
      <c r="J20" s="142"/>
      <c r="K20" s="142"/>
    </row>
    <row r="21" spans="1:11" ht="12.75">
      <c r="A21" s="8">
        <v>421000</v>
      </c>
      <c r="B21" s="9" t="s">
        <v>18</v>
      </c>
      <c r="C21" s="10">
        <f>C22+C23+C24+C25+C26+C27+C28</f>
        <v>250000</v>
      </c>
      <c r="D21" s="10">
        <f>SUM(D22:D28)</f>
        <v>48897.65</v>
      </c>
      <c r="E21" s="10">
        <f>SUM(E22:E28)</f>
        <v>201102.35</v>
      </c>
      <c r="F21" s="10">
        <f>SUM(F22:F28)</f>
        <v>40.83052941176471</v>
      </c>
      <c r="G21" s="10">
        <f>SUM(G22:G28)</f>
        <v>0</v>
      </c>
      <c r="H21" s="131"/>
      <c r="I21" s="131"/>
      <c r="J21" s="131"/>
      <c r="K21" s="131"/>
    </row>
    <row r="22" spans="1:11" ht="12.75">
      <c r="A22" s="12">
        <v>421100</v>
      </c>
      <c r="B22" s="5" t="s">
        <v>19</v>
      </c>
      <c r="C22" s="353">
        <v>10000</v>
      </c>
      <c r="D22" s="57">
        <v>1474.5</v>
      </c>
      <c r="E22" s="57">
        <f>C22-D22</f>
        <v>8525.5</v>
      </c>
      <c r="F22" s="19">
        <f>D22/C22*100</f>
        <v>14.745</v>
      </c>
      <c r="H22" s="142"/>
      <c r="I22" s="142"/>
      <c r="J22" s="142"/>
      <c r="K22" s="142"/>
    </row>
    <row r="23" spans="1:11" ht="12.75">
      <c r="A23" s="12">
        <v>421200</v>
      </c>
      <c r="B23" s="5" t="s">
        <v>20</v>
      </c>
      <c r="C23" s="353">
        <v>170000</v>
      </c>
      <c r="D23" s="57">
        <v>44345.4</v>
      </c>
      <c r="E23" s="57">
        <f aca="true" t="shared" si="1" ref="E23:E28">C23-D23</f>
        <v>125654.6</v>
      </c>
      <c r="F23" s="19">
        <f>D23/C23*100</f>
        <v>26.085529411764707</v>
      </c>
      <c r="H23" s="142"/>
      <c r="I23" s="142"/>
      <c r="J23" s="142"/>
      <c r="K23" s="142"/>
    </row>
    <row r="24" spans="1:11" ht="12.75">
      <c r="A24" s="12">
        <v>421300</v>
      </c>
      <c r="B24" s="5" t="s">
        <v>21</v>
      </c>
      <c r="C24" s="353">
        <v>45000</v>
      </c>
      <c r="D24" s="57"/>
      <c r="E24" s="57">
        <f t="shared" si="1"/>
        <v>45000</v>
      </c>
      <c r="F24" s="19"/>
      <c r="H24" s="142"/>
      <c r="I24" s="142"/>
      <c r="J24" s="142"/>
      <c r="K24" s="142"/>
    </row>
    <row r="25" spans="1:11" ht="12.75">
      <c r="A25" s="12">
        <v>421400</v>
      </c>
      <c r="B25" s="5" t="s">
        <v>22</v>
      </c>
      <c r="C25" s="353">
        <v>25000</v>
      </c>
      <c r="D25" s="57">
        <v>3077.75</v>
      </c>
      <c r="E25" s="57">
        <f t="shared" si="1"/>
        <v>21922.25</v>
      </c>
      <c r="F25" s="19"/>
      <c r="H25" s="142"/>
      <c r="I25" s="142"/>
      <c r="J25" s="142"/>
      <c r="K25" s="142"/>
    </row>
    <row r="26" spans="1:11" ht="12.75">
      <c r="A26" s="12">
        <v>421500</v>
      </c>
      <c r="B26" s="5" t="s">
        <v>23</v>
      </c>
      <c r="C26" s="353">
        <f t="shared" si="0"/>
        <v>0</v>
      </c>
      <c r="D26" s="57"/>
      <c r="E26" s="57">
        <f t="shared" si="1"/>
        <v>0</v>
      </c>
      <c r="F26" s="19"/>
      <c r="H26" s="142"/>
      <c r="I26" s="142"/>
      <c r="J26" s="142"/>
      <c r="K26" s="142"/>
    </row>
    <row r="27" spans="1:11" ht="12.75">
      <c r="A27" s="12">
        <v>421600</v>
      </c>
      <c r="B27" s="5" t="s">
        <v>24</v>
      </c>
      <c r="C27" s="353">
        <f t="shared" si="0"/>
        <v>0</v>
      </c>
      <c r="D27" s="57"/>
      <c r="E27" s="57">
        <f t="shared" si="1"/>
        <v>0</v>
      </c>
      <c r="F27" s="165"/>
      <c r="H27" s="142"/>
      <c r="I27" s="142"/>
      <c r="J27" s="142"/>
      <c r="K27" s="142"/>
    </row>
    <row r="28" spans="1:11" ht="12.75">
      <c r="A28" s="12">
        <v>421900</v>
      </c>
      <c r="B28" s="5" t="s">
        <v>25</v>
      </c>
      <c r="C28" s="353">
        <f t="shared" si="0"/>
        <v>0</v>
      </c>
      <c r="D28" s="165"/>
      <c r="E28" s="57">
        <f t="shared" si="1"/>
        <v>0</v>
      </c>
      <c r="F28" s="165"/>
      <c r="H28" s="142"/>
      <c r="I28" s="142"/>
      <c r="J28" s="142"/>
      <c r="K28" s="142"/>
    </row>
    <row r="29" spans="1:11" ht="12.75">
      <c r="A29" s="8">
        <v>422000</v>
      </c>
      <c r="B29" s="9" t="s">
        <v>26</v>
      </c>
      <c r="C29" s="10">
        <f t="shared" si="0"/>
        <v>0</v>
      </c>
      <c r="D29" s="10">
        <f>SUM(D30:D33)</f>
        <v>0</v>
      </c>
      <c r="E29" s="10">
        <f>SUM(E30:E33)</f>
        <v>0</v>
      </c>
      <c r="F29" s="10">
        <f>SUM(F30:F33)</f>
        <v>0</v>
      </c>
      <c r="G29" s="10">
        <f>SUM(G30:G33)</f>
        <v>0</v>
      </c>
      <c r="H29" s="131"/>
      <c r="I29" s="131"/>
      <c r="J29" s="131"/>
      <c r="K29" s="131"/>
    </row>
    <row r="30" spans="1:11" ht="12.75">
      <c r="A30" s="12">
        <v>422100</v>
      </c>
      <c r="B30" s="5" t="s">
        <v>27</v>
      </c>
      <c r="C30" s="353">
        <f t="shared" si="0"/>
        <v>0</v>
      </c>
      <c r="D30" s="165"/>
      <c r="E30" s="165"/>
      <c r="F30" s="165"/>
      <c r="H30" s="142"/>
      <c r="I30" s="142"/>
      <c r="J30" s="142"/>
      <c r="K30" s="142"/>
    </row>
    <row r="31" spans="1:11" ht="12.75">
      <c r="A31" s="12">
        <v>422200</v>
      </c>
      <c r="B31" s="5" t="s">
        <v>28</v>
      </c>
      <c r="C31" s="353">
        <f t="shared" si="0"/>
        <v>0</v>
      </c>
      <c r="D31" s="165"/>
      <c r="E31" s="165"/>
      <c r="F31" s="165"/>
      <c r="H31" s="142"/>
      <c r="I31" s="142"/>
      <c r="J31" s="142"/>
      <c r="K31" s="142"/>
    </row>
    <row r="32" spans="1:11" ht="12.75">
      <c r="A32" s="12">
        <v>422300</v>
      </c>
      <c r="B32" s="5" t="s">
        <v>29</v>
      </c>
      <c r="C32" s="353">
        <f t="shared" si="0"/>
        <v>0</v>
      </c>
      <c r="D32" s="165"/>
      <c r="E32" s="165"/>
      <c r="F32" s="165"/>
      <c r="H32" s="142"/>
      <c r="I32" s="142"/>
      <c r="J32" s="142"/>
      <c r="K32" s="142"/>
    </row>
    <row r="33" spans="1:14" ht="12.75">
      <c r="A33" s="12">
        <v>422900</v>
      </c>
      <c r="B33" s="5" t="s">
        <v>30</v>
      </c>
      <c r="C33" s="353">
        <f t="shared" si="0"/>
        <v>0</v>
      </c>
      <c r="D33" s="165"/>
      <c r="E33" s="165"/>
      <c r="F33" s="165"/>
      <c r="H33" s="142"/>
      <c r="I33" s="142"/>
      <c r="J33" s="200"/>
      <c r="K33" s="142"/>
      <c r="L33" s="160"/>
      <c r="M33" s="32"/>
      <c r="N33" s="16"/>
    </row>
    <row r="34" spans="1:14" ht="12.75">
      <c r="A34" s="8">
        <v>423000</v>
      </c>
      <c r="B34" s="9" t="s">
        <v>31</v>
      </c>
      <c r="C34" s="10">
        <f>C35+C36+C37+C38+C39+C40+C41+C42</f>
        <v>110000</v>
      </c>
      <c r="D34" s="10">
        <f>SUM(D35:D42)</f>
        <v>0</v>
      </c>
      <c r="E34" s="10">
        <f>SUM(E35:E42)</f>
        <v>50000</v>
      </c>
      <c r="F34" s="10">
        <f>SUM(F35:F42)</f>
        <v>0</v>
      </c>
      <c r="G34" s="10">
        <f>SUM(G35:G42)</f>
        <v>0</v>
      </c>
      <c r="H34" s="131"/>
      <c r="I34" s="131"/>
      <c r="J34" s="131"/>
      <c r="K34" s="131"/>
      <c r="L34" s="160"/>
      <c r="M34" s="32"/>
      <c r="N34" s="16"/>
    </row>
    <row r="35" spans="1:14" ht="12.75">
      <c r="A35" s="12">
        <v>423100</v>
      </c>
      <c r="B35" s="5" t="s">
        <v>32</v>
      </c>
      <c r="C35" s="353">
        <f t="shared" si="0"/>
        <v>0</v>
      </c>
      <c r="D35" s="165"/>
      <c r="E35" s="165"/>
      <c r="F35" s="165"/>
      <c r="H35" s="142"/>
      <c r="I35" s="142"/>
      <c r="J35" s="142"/>
      <c r="K35" s="142"/>
      <c r="L35" s="227"/>
      <c r="M35" s="32"/>
      <c r="N35" s="22"/>
    </row>
    <row r="36" spans="1:14" ht="12.75">
      <c r="A36" s="12">
        <v>423200</v>
      </c>
      <c r="B36" s="5" t="s">
        <v>33</v>
      </c>
      <c r="C36" s="353">
        <f t="shared" si="0"/>
        <v>0</v>
      </c>
      <c r="D36" s="165"/>
      <c r="E36" s="165"/>
      <c r="F36" s="165"/>
      <c r="H36" s="142"/>
      <c r="I36" s="142"/>
      <c r="J36" s="142"/>
      <c r="K36" s="142"/>
      <c r="L36" s="160"/>
      <c r="M36" s="5"/>
      <c r="N36" s="16"/>
    </row>
    <row r="37" spans="1:14" ht="12.75">
      <c r="A37" s="12">
        <v>423300</v>
      </c>
      <c r="B37" s="5" t="s">
        <v>34</v>
      </c>
      <c r="C37" s="353">
        <f t="shared" si="0"/>
        <v>0</v>
      </c>
      <c r="D37" s="165"/>
      <c r="E37" s="165"/>
      <c r="F37" s="165"/>
      <c r="H37" s="142"/>
      <c r="I37" s="142"/>
      <c r="J37" s="142"/>
      <c r="K37" s="142"/>
      <c r="L37" s="160"/>
      <c r="M37" s="5"/>
      <c r="N37" s="16"/>
    </row>
    <row r="38" spans="1:14" ht="12.75">
      <c r="A38" s="12">
        <v>423400</v>
      </c>
      <c r="B38" s="5" t="s">
        <v>35</v>
      </c>
      <c r="C38" s="353">
        <v>30000</v>
      </c>
      <c r="D38" s="165"/>
      <c r="E38" s="165"/>
      <c r="F38" s="165"/>
      <c r="H38" s="142"/>
      <c r="I38" s="142"/>
      <c r="J38" s="142"/>
      <c r="K38" s="142"/>
      <c r="L38" s="160"/>
      <c r="M38" s="5"/>
      <c r="N38" s="16"/>
    </row>
    <row r="39" spans="1:14" ht="12.75">
      <c r="A39" s="12">
        <v>423500</v>
      </c>
      <c r="B39" s="5" t="s">
        <v>36</v>
      </c>
      <c r="C39" s="353">
        <f t="shared" si="0"/>
        <v>0</v>
      </c>
      <c r="D39" s="165"/>
      <c r="E39" s="165"/>
      <c r="F39" s="165"/>
      <c r="H39" s="142"/>
      <c r="I39" s="142"/>
      <c r="J39" s="142"/>
      <c r="K39" s="142"/>
      <c r="L39" s="160"/>
      <c r="M39" s="5"/>
      <c r="N39" s="16"/>
    </row>
    <row r="40" spans="1:14" ht="12.75">
      <c r="A40" s="12">
        <v>423600</v>
      </c>
      <c r="B40" s="5" t="s">
        <v>37</v>
      </c>
      <c r="C40" s="353">
        <v>30000</v>
      </c>
      <c r="D40" s="165"/>
      <c r="E40" s="165"/>
      <c r="F40" s="165"/>
      <c r="H40" s="142"/>
      <c r="I40" s="142"/>
      <c r="J40" s="142"/>
      <c r="K40" s="142"/>
      <c r="L40" s="160"/>
      <c r="M40" s="5"/>
      <c r="N40" s="16"/>
    </row>
    <row r="41" spans="1:14" ht="12.75">
      <c r="A41" s="12">
        <v>423700</v>
      </c>
      <c r="B41" s="5" t="s">
        <v>38</v>
      </c>
      <c r="C41" s="353">
        <v>50000</v>
      </c>
      <c r="D41" s="165"/>
      <c r="E41" s="198">
        <f>C41-D41</f>
        <v>50000</v>
      </c>
      <c r="F41" s="165"/>
      <c r="H41" s="142"/>
      <c r="I41" s="142"/>
      <c r="J41" s="142"/>
      <c r="K41" s="228"/>
      <c r="L41" s="229"/>
      <c r="M41" s="230"/>
      <c r="N41" s="163"/>
    </row>
    <row r="42" spans="1:11" ht="12.75">
      <c r="A42" s="12">
        <v>423900</v>
      </c>
      <c r="B42" s="5" t="s">
        <v>39</v>
      </c>
      <c r="C42" s="353">
        <v>0</v>
      </c>
      <c r="D42" s="165"/>
      <c r="E42" s="165"/>
      <c r="F42" s="165"/>
      <c r="H42" s="142"/>
      <c r="I42" s="142"/>
      <c r="J42" s="142"/>
      <c r="K42" s="142"/>
    </row>
    <row r="43" spans="1:11" ht="12.75">
      <c r="A43" s="8">
        <v>424000</v>
      </c>
      <c r="B43" s="9" t="s">
        <v>40</v>
      </c>
      <c r="C43" s="10">
        <f>C44+C45+C46+C47+C48+C49+C50</f>
        <v>450000</v>
      </c>
      <c r="D43" s="10">
        <f>SUM(D44:D50)</f>
        <v>0</v>
      </c>
      <c r="E43" s="10">
        <f>SUM(E44:E50)</f>
        <v>0</v>
      </c>
      <c r="F43" s="10">
        <f>SUM(F44:F50)</f>
        <v>0</v>
      </c>
      <c r="G43" s="10">
        <f>SUM(G44:G50)</f>
        <v>0</v>
      </c>
      <c r="H43" s="131"/>
      <c r="I43" s="131"/>
      <c r="J43" s="131"/>
      <c r="K43" s="131"/>
    </row>
    <row r="44" spans="1:11" ht="12.75">
      <c r="A44" s="12">
        <v>424100</v>
      </c>
      <c r="B44" s="5" t="s">
        <v>41</v>
      </c>
      <c r="C44" s="353">
        <f t="shared" si="0"/>
        <v>0</v>
      </c>
      <c r="D44" s="165"/>
      <c r="E44" s="165"/>
      <c r="F44" s="165"/>
      <c r="H44" s="142"/>
      <c r="I44" s="142"/>
      <c r="J44" s="142"/>
      <c r="K44" s="142"/>
    </row>
    <row r="45" spans="1:11" ht="12.75">
      <c r="A45" s="12">
        <v>424200</v>
      </c>
      <c r="B45" s="5" t="s">
        <v>42</v>
      </c>
      <c r="C45" s="353">
        <v>0</v>
      </c>
      <c r="D45" s="165"/>
      <c r="E45" s="165"/>
      <c r="F45" s="165"/>
      <c r="H45" s="142"/>
      <c r="I45" s="142"/>
      <c r="J45" s="142"/>
      <c r="K45" s="142"/>
    </row>
    <row r="46" spans="1:11" ht="12.75">
      <c r="A46" s="12">
        <v>424300</v>
      </c>
      <c r="B46" s="5" t="s">
        <v>43</v>
      </c>
      <c r="C46" s="353">
        <f t="shared" si="0"/>
        <v>0</v>
      </c>
      <c r="D46" s="165"/>
      <c r="E46" s="165"/>
      <c r="F46" s="165"/>
      <c r="H46" s="142"/>
      <c r="I46" s="142"/>
      <c r="J46" s="142"/>
      <c r="K46" s="142"/>
    </row>
    <row r="47" spans="1:11" ht="12.75">
      <c r="A47" s="12">
        <v>424400</v>
      </c>
      <c r="B47" s="5" t="s">
        <v>44</v>
      </c>
      <c r="C47" s="353">
        <f t="shared" si="0"/>
        <v>0</v>
      </c>
      <c r="D47" s="165"/>
      <c r="E47" s="165"/>
      <c r="F47" s="165"/>
      <c r="H47" s="142"/>
      <c r="I47" s="142"/>
      <c r="J47" s="142"/>
      <c r="K47" s="142"/>
    </row>
    <row r="48" spans="1:11" ht="22.5">
      <c r="A48" s="12">
        <v>424500</v>
      </c>
      <c r="B48" s="26" t="s">
        <v>45</v>
      </c>
      <c r="C48" s="353">
        <f t="shared" si="0"/>
        <v>0</v>
      </c>
      <c r="D48" s="165"/>
      <c r="E48" s="165"/>
      <c r="F48" s="165"/>
      <c r="H48" s="142"/>
      <c r="I48" s="142"/>
      <c r="J48" s="142"/>
      <c r="K48" s="142"/>
    </row>
    <row r="49" spans="1:11" ht="12.75">
      <c r="A49" s="12">
        <v>424600</v>
      </c>
      <c r="B49" s="26" t="s">
        <v>46</v>
      </c>
      <c r="C49" s="353">
        <v>400000</v>
      </c>
      <c r="D49" s="165"/>
      <c r="E49" s="165"/>
      <c r="F49" s="165"/>
      <c r="H49" s="142"/>
      <c r="I49" s="142"/>
      <c r="J49" s="142"/>
      <c r="K49" s="142"/>
    </row>
    <row r="50" spans="1:11" ht="12.75">
      <c r="A50" s="12">
        <v>424900</v>
      </c>
      <c r="B50" s="5" t="s">
        <v>47</v>
      </c>
      <c r="C50" s="353">
        <v>50000</v>
      </c>
      <c r="D50" s="165"/>
      <c r="E50" s="165"/>
      <c r="F50" s="165"/>
      <c r="H50" s="142"/>
      <c r="I50" s="142"/>
      <c r="J50" s="142"/>
      <c r="K50" s="142"/>
    </row>
    <row r="51" spans="1:11" ht="12.75">
      <c r="A51" s="8">
        <v>425000</v>
      </c>
      <c r="B51" s="27" t="s">
        <v>48</v>
      </c>
      <c r="C51" s="10">
        <f>C52+C53</f>
        <v>380000</v>
      </c>
      <c r="D51" s="10">
        <f>D52+D53</f>
        <v>99987.2</v>
      </c>
      <c r="E51" s="10">
        <f>E52+E53</f>
        <v>260012.8</v>
      </c>
      <c r="F51" s="10">
        <f>F52+F53</f>
        <v>27.77422222222222</v>
      </c>
      <c r="G51" s="10">
        <f>G52+G53</f>
        <v>0</v>
      </c>
      <c r="H51" s="131"/>
      <c r="I51" s="131"/>
      <c r="J51" s="131"/>
      <c r="K51" s="131"/>
    </row>
    <row r="52" spans="1:11" ht="12.75">
      <c r="A52" s="12">
        <v>425100</v>
      </c>
      <c r="B52" s="5" t="s">
        <v>49</v>
      </c>
      <c r="C52" s="353">
        <v>360000</v>
      </c>
      <c r="D52" s="57">
        <v>99987.2</v>
      </c>
      <c r="E52" s="57">
        <f>C52-D52</f>
        <v>260012.8</v>
      </c>
      <c r="F52" s="19">
        <f>D52/C52*100</f>
        <v>27.77422222222222</v>
      </c>
      <c r="H52" s="142"/>
      <c r="I52" s="142"/>
      <c r="J52" s="142"/>
      <c r="K52" s="142"/>
    </row>
    <row r="53" spans="1:11" ht="12.75">
      <c r="A53" s="12">
        <v>425200</v>
      </c>
      <c r="B53" s="5" t="s">
        <v>50</v>
      </c>
      <c r="C53" s="353">
        <v>20000</v>
      </c>
      <c r="D53" s="57"/>
      <c r="E53" s="165"/>
      <c r="F53" s="165"/>
      <c r="H53" s="142"/>
      <c r="I53" s="142"/>
      <c r="J53" s="142"/>
      <c r="K53" s="142"/>
    </row>
    <row r="54" spans="1:11" ht="12.75">
      <c r="A54" s="8">
        <v>426000</v>
      </c>
      <c r="B54" s="9" t="s">
        <v>51</v>
      </c>
      <c r="C54" s="10">
        <f>C55+C56+C57+C58+C59+C60+C61+C62+C63</f>
        <v>310000</v>
      </c>
      <c r="D54" s="10">
        <f>SUM(D55:D63)</f>
        <v>12250</v>
      </c>
      <c r="E54" s="10">
        <f>SUM(E55:E63)</f>
        <v>297750</v>
      </c>
      <c r="F54" s="10">
        <f>SUM(F55:F63)</f>
        <v>0</v>
      </c>
      <c r="G54" s="10">
        <f>SUM(G55:G63)</f>
        <v>0</v>
      </c>
      <c r="H54" s="131"/>
      <c r="I54" s="131"/>
      <c r="J54" s="131"/>
      <c r="K54" s="131"/>
    </row>
    <row r="55" spans="1:11" ht="12.75">
      <c r="A55" s="12">
        <v>426100</v>
      </c>
      <c r="B55" s="5" t="s">
        <v>52</v>
      </c>
      <c r="C55" s="353">
        <v>5000</v>
      </c>
      <c r="D55" s="57">
        <v>2095</v>
      </c>
      <c r="E55" s="211">
        <f>C55-D55</f>
        <v>2905</v>
      </c>
      <c r="F55" s="165"/>
      <c r="H55" s="142"/>
      <c r="I55" s="142"/>
      <c r="J55" s="142"/>
      <c r="K55" s="142"/>
    </row>
    <row r="56" spans="1:11" ht="12.75">
      <c r="A56" s="12">
        <v>426200</v>
      </c>
      <c r="B56" s="5" t="s">
        <v>53</v>
      </c>
      <c r="C56" s="353">
        <f t="shared" si="0"/>
        <v>0</v>
      </c>
      <c r="D56" s="57"/>
      <c r="E56" s="211">
        <f aca="true" t="shared" si="2" ref="E56:E63">C56-D56</f>
        <v>0</v>
      </c>
      <c r="F56" s="165"/>
      <c r="H56" s="142"/>
      <c r="I56" s="142"/>
      <c r="J56" s="142"/>
      <c r="K56" s="142"/>
    </row>
    <row r="57" spans="1:11" ht="12.75">
      <c r="A57" s="12">
        <v>426300</v>
      </c>
      <c r="B57" s="26" t="s">
        <v>54</v>
      </c>
      <c r="C57" s="353">
        <f t="shared" si="0"/>
        <v>0</v>
      </c>
      <c r="D57" s="57"/>
      <c r="E57" s="211">
        <f t="shared" si="2"/>
        <v>0</v>
      </c>
      <c r="F57" s="165"/>
      <c r="H57" s="142"/>
      <c r="I57" s="142"/>
      <c r="J57" s="142"/>
      <c r="K57" s="142"/>
    </row>
    <row r="58" spans="1:11" ht="12.75" customHeight="1">
      <c r="A58" s="12">
        <v>426400</v>
      </c>
      <c r="B58" s="5" t="s">
        <v>55</v>
      </c>
      <c r="C58" s="353">
        <f t="shared" si="0"/>
        <v>0</v>
      </c>
      <c r="D58" s="57"/>
      <c r="E58" s="211">
        <f t="shared" si="2"/>
        <v>0</v>
      </c>
      <c r="F58" s="165"/>
      <c r="H58" s="142"/>
      <c r="I58" s="142"/>
      <c r="J58" s="142"/>
      <c r="K58" s="142"/>
    </row>
    <row r="59" spans="1:11" ht="12.75">
      <c r="A59" s="12">
        <v>426500</v>
      </c>
      <c r="B59" s="26" t="s">
        <v>56</v>
      </c>
      <c r="C59" s="353">
        <f t="shared" si="0"/>
        <v>0</v>
      </c>
      <c r="D59" s="57"/>
      <c r="E59" s="211">
        <f t="shared" si="2"/>
        <v>0</v>
      </c>
      <c r="F59" s="165"/>
      <c r="H59" s="142"/>
      <c r="I59" s="142"/>
      <c r="J59" s="142"/>
      <c r="K59" s="142"/>
    </row>
    <row r="60" spans="1:11" ht="12.75">
      <c r="A60" s="12">
        <v>426600</v>
      </c>
      <c r="B60" s="5" t="s">
        <v>57</v>
      </c>
      <c r="C60" s="353">
        <v>140000</v>
      </c>
      <c r="D60" s="57"/>
      <c r="E60" s="211">
        <f t="shared" si="2"/>
        <v>140000</v>
      </c>
      <c r="F60" s="165"/>
      <c r="H60" s="142"/>
      <c r="I60" s="142"/>
      <c r="J60" s="142"/>
      <c r="K60" s="142"/>
    </row>
    <row r="61" spans="1:11" ht="12.75">
      <c r="A61" s="12">
        <v>426700</v>
      </c>
      <c r="B61" s="5" t="s">
        <v>58</v>
      </c>
      <c r="C61" s="353">
        <f t="shared" si="0"/>
        <v>0</v>
      </c>
      <c r="D61" s="57"/>
      <c r="E61" s="211">
        <f t="shared" si="2"/>
        <v>0</v>
      </c>
      <c r="F61" s="165"/>
      <c r="H61" s="142"/>
      <c r="I61" s="142"/>
      <c r="J61" s="142"/>
      <c r="K61" s="142"/>
    </row>
    <row r="62" spans="1:11" ht="12.75">
      <c r="A62" s="12">
        <v>426800</v>
      </c>
      <c r="B62" s="5" t="s">
        <v>59</v>
      </c>
      <c r="C62" s="353">
        <v>150000</v>
      </c>
      <c r="D62" s="57">
        <v>9855</v>
      </c>
      <c r="E62" s="211">
        <f t="shared" si="2"/>
        <v>140145</v>
      </c>
      <c r="F62" s="165"/>
      <c r="H62" s="142"/>
      <c r="I62" s="142"/>
      <c r="J62" s="142"/>
      <c r="K62" s="142"/>
    </row>
    <row r="63" spans="1:11" ht="12.75">
      <c r="A63" s="12">
        <v>426900</v>
      </c>
      <c r="B63" s="5" t="s">
        <v>60</v>
      </c>
      <c r="C63" s="353">
        <v>15000</v>
      </c>
      <c r="D63" s="57">
        <v>300</v>
      </c>
      <c r="E63" s="211">
        <f t="shared" si="2"/>
        <v>14700</v>
      </c>
      <c r="F63" s="165"/>
      <c r="G63" s="231"/>
      <c r="H63" s="142"/>
      <c r="I63" s="142"/>
      <c r="J63" s="142"/>
      <c r="K63" s="142"/>
    </row>
    <row r="64" spans="1:11" ht="12.75">
      <c r="A64" s="28">
        <v>463000</v>
      </c>
      <c r="B64" s="29" t="s">
        <v>61</v>
      </c>
      <c r="C64" s="10">
        <f t="shared" si="0"/>
        <v>0</v>
      </c>
      <c r="D64" s="18">
        <f>D65+D66</f>
        <v>0</v>
      </c>
      <c r="E64" s="18">
        <f>E65+E66</f>
        <v>0</v>
      </c>
      <c r="F64" s="18">
        <f>F65+F66</f>
        <v>0</v>
      </c>
      <c r="G64" s="18">
        <f>G65+G66</f>
        <v>0</v>
      </c>
      <c r="H64" s="176"/>
      <c r="I64" s="176"/>
      <c r="J64" s="176"/>
      <c r="K64" s="176"/>
    </row>
    <row r="65" spans="1:13" ht="12.75">
      <c r="A65" s="31">
        <v>463100</v>
      </c>
      <c r="B65" s="32" t="s">
        <v>62</v>
      </c>
      <c r="C65" s="353">
        <f t="shared" si="0"/>
        <v>0</v>
      </c>
      <c r="D65" s="57"/>
      <c r="E65" s="140"/>
      <c r="F65" s="165"/>
      <c r="H65" s="142"/>
      <c r="I65" s="142"/>
      <c r="J65" s="142"/>
      <c r="K65" s="142"/>
      <c r="M65" t="b">
        <f>C112=C11</f>
        <v>0</v>
      </c>
    </row>
    <row r="66" spans="1:11" ht="12.75">
      <c r="A66" s="31">
        <v>463200</v>
      </c>
      <c r="B66" s="32" t="s">
        <v>63</v>
      </c>
      <c r="C66" s="353">
        <f t="shared" si="0"/>
        <v>0</v>
      </c>
      <c r="D66" s="57"/>
      <c r="E66" s="140"/>
      <c r="F66" s="165"/>
      <c r="H66" s="142"/>
      <c r="I66" s="142"/>
      <c r="J66" s="142"/>
      <c r="K66" s="142"/>
    </row>
    <row r="67" spans="1:11" ht="12.75">
      <c r="A67" s="8">
        <v>472000</v>
      </c>
      <c r="B67" s="9" t="s">
        <v>64</v>
      </c>
      <c r="C67" s="10">
        <f t="shared" si="0"/>
        <v>0</v>
      </c>
      <c r="D67" s="10">
        <f>SUM(D68:D76)</f>
        <v>0</v>
      </c>
      <c r="E67" s="10">
        <f>SUM(E68:E76)</f>
        <v>0</v>
      </c>
      <c r="F67" s="10">
        <f>SUM(F68:F76)</f>
        <v>0</v>
      </c>
      <c r="G67" s="10">
        <f>SUM(G68:G76)</f>
        <v>0</v>
      </c>
      <c r="H67" s="131"/>
      <c r="I67" s="131"/>
      <c r="J67" s="131"/>
      <c r="K67" s="131"/>
    </row>
    <row r="68" spans="1:11" ht="12.75">
      <c r="A68" s="12">
        <v>472100</v>
      </c>
      <c r="B68" s="26" t="s">
        <v>65</v>
      </c>
      <c r="C68" s="353">
        <f t="shared" si="0"/>
        <v>0</v>
      </c>
      <c r="D68" s="165"/>
      <c r="E68" s="165"/>
      <c r="F68" s="165"/>
      <c r="H68" s="142"/>
      <c r="I68" s="142"/>
      <c r="J68" s="142"/>
      <c r="K68" s="142"/>
    </row>
    <row r="69" spans="1:12" ht="12.75">
      <c r="A69" s="12">
        <v>472200</v>
      </c>
      <c r="B69" s="5" t="s">
        <v>66</v>
      </c>
      <c r="C69" s="353">
        <f aca="true" t="shared" si="3" ref="C69:C108">H69+I69+J69</f>
        <v>0</v>
      </c>
      <c r="D69" s="165"/>
      <c r="E69" s="165"/>
      <c r="F69" s="165"/>
      <c r="H69" s="142"/>
      <c r="I69" s="142"/>
      <c r="J69" s="142"/>
      <c r="K69" s="142"/>
      <c r="L69" s="232"/>
    </row>
    <row r="70" spans="1:11" ht="12.75">
      <c r="A70" s="12">
        <v>472300</v>
      </c>
      <c r="B70" s="5" t="s">
        <v>67</v>
      </c>
      <c r="C70" s="353">
        <f t="shared" si="3"/>
        <v>0</v>
      </c>
      <c r="D70" s="165"/>
      <c r="E70" s="165"/>
      <c r="F70" s="165"/>
      <c r="H70" s="142"/>
      <c r="I70" s="142"/>
      <c r="J70" s="142"/>
      <c r="K70" s="142"/>
    </row>
    <row r="71" spans="1:11" ht="12.75">
      <c r="A71" s="12">
        <v>472400</v>
      </c>
      <c r="B71" s="5" t="s">
        <v>68</v>
      </c>
      <c r="C71" s="353">
        <f t="shared" si="3"/>
        <v>0</v>
      </c>
      <c r="D71" s="165"/>
      <c r="E71" s="165"/>
      <c r="F71" s="165"/>
      <c r="H71" s="142"/>
      <c r="I71" s="142"/>
      <c r="J71" s="142"/>
      <c r="K71" s="142"/>
    </row>
    <row r="72" spans="1:11" ht="12.75">
      <c r="A72" s="12">
        <v>472500</v>
      </c>
      <c r="B72" s="5" t="s">
        <v>69</v>
      </c>
      <c r="C72" s="353">
        <f t="shared" si="3"/>
        <v>0</v>
      </c>
      <c r="D72" s="165"/>
      <c r="E72" s="165"/>
      <c r="F72" s="165"/>
      <c r="H72" s="142"/>
      <c r="I72" s="142"/>
      <c r="J72" s="142"/>
      <c r="K72" s="142"/>
    </row>
    <row r="73" spans="1:11" ht="12.75">
      <c r="A73" s="12">
        <v>472600</v>
      </c>
      <c r="B73" s="5" t="s">
        <v>70</v>
      </c>
      <c r="C73" s="353">
        <f t="shared" si="3"/>
        <v>0</v>
      </c>
      <c r="D73" s="165"/>
      <c r="E73" s="165"/>
      <c r="F73" s="165"/>
      <c r="H73" s="142"/>
      <c r="I73" s="142"/>
      <c r="J73" s="142"/>
      <c r="K73" s="142"/>
    </row>
    <row r="74" spans="1:11" ht="12.75">
      <c r="A74" s="12">
        <v>472700</v>
      </c>
      <c r="B74" s="26" t="s">
        <v>71</v>
      </c>
      <c r="C74" s="353">
        <f t="shared" si="3"/>
        <v>0</v>
      </c>
      <c r="D74" s="165"/>
      <c r="E74" s="165"/>
      <c r="F74" s="165"/>
      <c r="H74" s="142"/>
      <c r="I74" s="142"/>
      <c r="J74" s="142"/>
      <c r="K74" s="142"/>
    </row>
    <row r="75" spans="1:11" ht="12.75">
      <c r="A75" s="12">
        <v>472800</v>
      </c>
      <c r="B75" s="5" t="s">
        <v>72</v>
      </c>
      <c r="C75" s="353">
        <f t="shared" si="3"/>
        <v>0</v>
      </c>
      <c r="D75" s="165"/>
      <c r="E75" s="165"/>
      <c r="F75" s="165"/>
      <c r="H75" s="142"/>
      <c r="I75" s="142"/>
      <c r="J75" s="142"/>
      <c r="K75" s="142"/>
    </row>
    <row r="76" spans="1:11" ht="12.75">
      <c r="A76" s="12">
        <v>472900</v>
      </c>
      <c r="B76" s="5" t="s">
        <v>73</v>
      </c>
      <c r="C76" s="353">
        <f t="shared" si="3"/>
        <v>0</v>
      </c>
      <c r="D76" s="165"/>
      <c r="E76" s="165"/>
      <c r="F76" s="165"/>
      <c r="H76" s="142"/>
      <c r="I76" s="142"/>
      <c r="J76" s="142"/>
      <c r="K76" s="142"/>
    </row>
    <row r="77" spans="1:11" ht="12.75">
      <c r="A77" s="28">
        <v>481000</v>
      </c>
      <c r="B77" s="29" t="s">
        <v>74</v>
      </c>
      <c r="C77" s="10">
        <f t="shared" si="3"/>
        <v>0</v>
      </c>
      <c r="D77" s="18">
        <f>D78</f>
        <v>0</v>
      </c>
      <c r="E77" s="18">
        <f>E78</f>
        <v>0</v>
      </c>
      <c r="F77" s="18">
        <f>F78</f>
        <v>0</v>
      </c>
      <c r="G77" s="18">
        <f>G78</f>
        <v>0</v>
      </c>
      <c r="H77" s="176"/>
      <c r="I77" s="176"/>
      <c r="J77" s="176"/>
      <c r="K77" s="176"/>
    </row>
    <row r="78" spans="1:11" ht="12.75">
      <c r="A78" s="31">
        <v>481900</v>
      </c>
      <c r="B78" s="32" t="s">
        <v>75</v>
      </c>
      <c r="C78" s="353">
        <f t="shared" si="3"/>
        <v>0</v>
      </c>
      <c r="D78" s="165"/>
      <c r="E78" s="165"/>
      <c r="F78" s="165"/>
      <c r="H78" s="142"/>
      <c r="I78" s="142"/>
      <c r="J78" s="142"/>
      <c r="K78" s="142"/>
    </row>
    <row r="79" spans="1:11" ht="22.5">
      <c r="A79" s="8">
        <v>482000</v>
      </c>
      <c r="B79" s="27" t="s">
        <v>76</v>
      </c>
      <c r="C79" s="10">
        <f t="shared" si="3"/>
        <v>0</v>
      </c>
      <c r="D79" s="10">
        <f>SUM(D80:D83)</f>
        <v>0</v>
      </c>
      <c r="E79" s="10">
        <f>SUM(E80:E83)</f>
        <v>0</v>
      </c>
      <c r="F79" s="10">
        <f>SUM(F80:F83)</f>
        <v>0</v>
      </c>
      <c r="G79" s="10">
        <f>SUM(G80:G83)</f>
        <v>0</v>
      </c>
      <c r="H79" s="131"/>
      <c r="I79" s="131"/>
      <c r="J79" s="131"/>
      <c r="K79" s="131"/>
    </row>
    <row r="80" spans="1:11" ht="12.75">
      <c r="A80" s="12">
        <v>482100</v>
      </c>
      <c r="B80" s="5" t="s">
        <v>77</v>
      </c>
      <c r="C80" s="353">
        <f t="shared" si="3"/>
        <v>0</v>
      </c>
      <c r="D80" s="165"/>
      <c r="E80" s="165"/>
      <c r="F80" s="165"/>
      <c r="H80" s="142"/>
      <c r="I80" s="142"/>
      <c r="J80" s="142"/>
      <c r="K80" s="142"/>
    </row>
    <row r="81" spans="1:11" ht="12.75">
      <c r="A81" s="12">
        <v>482200</v>
      </c>
      <c r="B81" s="5" t="s">
        <v>78</v>
      </c>
      <c r="C81" s="353">
        <f t="shared" si="3"/>
        <v>0</v>
      </c>
      <c r="D81" s="165"/>
      <c r="E81" s="165"/>
      <c r="F81" s="165"/>
      <c r="H81" s="142"/>
      <c r="I81" s="142"/>
      <c r="J81" s="142"/>
      <c r="K81" s="142"/>
    </row>
    <row r="82" spans="1:11" ht="12.75">
      <c r="A82" s="12">
        <v>482300</v>
      </c>
      <c r="B82" s="5" t="s">
        <v>79</v>
      </c>
      <c r="C82" s="353">
        <f t="shared" si="3"/>
        <v>0</v>
      </c>
      <c r="D82" s="165"/>
      <c r="E82" s="165"/>
      <c r="F82" s="165"/>
      <c r="H82" s="142"/>
      <c r="I82" s="142"/>
      <c r="J82" s="142"/>
      <c r="K82" s="142"/>
    </row>
    <row r="83" spans="1:11" ht="12.75">
      <c r="A83" s="12">
        <v>482400</v>
      </c>
      <c r="B83" s="26" t="s">
        <v>80</v>
      </c>
      <c r="C83" s="353">
        <f t="shared" si="3"/>
        <v>0</v>
      </c>
      <c r="D83" s="165"/>
      <c r="E83" s="165"/>
      <c r="F83" s="165"/>
      <c r="H83" s="142"/>
      <c r="I83" s="142"/>
      <c r="J83" s="142"/>
      <c r="K83" s="142"/>
    </row>
    <row r="84" spans="1:11" ht="12.75">
      <c r="A84" s="28">
        <v>483000</v>
      </c>
      <c r="B84" s="29" t="s">
        <v>81</v>
      </c>
      <c r="C84" s="10">
        <f t="shared" si="3"/>
        <v>0</v>
      </c>
      <c r="D84" s="18">
        <f>D85</f>
        <v>0</v>
      </c>
      <c r="E84" s="18">
        <f>E85</f>
        <v>0</v>
      </c>
      <c r="F84" s="18">
        <f>F85</f>
        <v>0</v>
      </c>
      <c r="G84" s="18">
        <f>G85</f>
        <v>0</v>
      </c>
      <c r="H84" s="176"/>
      <c r="I84" s="176"/>
      <c r="J84" s="176"/>
      <c r="K84" s="176"/>
    </row>
    <row r="85" spans="1:11" ht="12.75">
      <c r="A85" s="12">
        <v>483100</v>
      </c>
      <c r="B85" s="33" t="s">
        <v>81</v>
      </c>
      <c r="C85" s="353">
        <f t="shared" si="3"/>
        <v>0</v>
      </c>
      <c r="D85" s="13"/>
      <c r="E85" s="13"/>
      <c r="F85" s="233"/>
      <c r="G85" s="234"/>
      <c r="H85" s="142"/>
      <c r="I85" s="142"/>
      <c r="J85" s="142"/>
      <c r="K85" s="142"/>
    </row>
    <row r="86" spans="1:11" ht="12.75">
      <c r="A86" s="34">
        <v>499000</v>
      </c>
      <c r="B86" s="212" t="s">
        <v>82</v>
      </c>
      <c r="C86" s="10">
        <f t="shared" si="3"/>
        <v>0</v>
      </c>
      <c r="D86" s="18">
        <f>D87</f>
        <v>0</v>
      </c>
      <c r="E86" s="18">
        <f>E87</f>
        <v>0</v>
      </c>
      <c r="F86" s="18">
        <f>F87</f>
        <v>0</v>
      </c>
      <c r="G86" s="18">
        <f>G87</f>
        <v>0</v>
      </c>
      <c r="H86" s="176"/>
      <c r="I86" s="176"/>
      <c r="J86" s="176"/>
      <c r="K86" s="176"/>
    </row>
    <row r="87" spans="1:11" ht="12.75">
      <c r="A87" s="12">
        <v>499100</v>
      </c>
      <c r="B87" s="26" t="s">
        <v>82</v>
      </c>
      <c r="C87" s="353">
        <f t="shared" si="3"/>
        <v>0</v>
      </c>
      <c r="D87" s="165"/>
      <c r="E87" s="165"/>
      <c r="F87" s="165"/>
      <c r="H87" s="142"/>
      <c r="I87" s="142"/>
      <c r="J87" s="142"/>
      <c r="K87" s="142"/>
    </row>
    <row r="88" spans="1:11" ht="12.75">
      <c r="A88" s="8">
        <v>511000</v>
      </c>
      <c r="B88" s="9" t="s">
        <v>83</v>
      </c>
      <c r="C88" s="10">
        <f t="shared" si="3"/>
        <v>0</v>
      </c>
      <c r="D88" s="10">
        <f>SUM(D89:D92)</f>
        <v>0</v>
      </c>
      <c r="E88" s="10">
        <f>SUM(E89:E92)</f>
        <v>0</v>
      </c>
      <c r="F88" s="10">
        <f>SUM(F89:F92)</f>
        <v>0</v>
      </c>
      <c r="G88" s="10">
        <f>SUM(G89:G92)</f>
        <v>0</v>
      </c>
      <c r="H88" s="131"/>
      <c r="I88" s="131"/>
      <c r="J88" s="131"/>
      <c r="K88" s="131"/>
    </row>
    <row r="89" spans="1:11" ht="12.75">
      <c r="A89" s="12">
        <v>511100</v>
      </c>
      <c r="B89" s="5" t="s">
        <v>84</v>
      </c>
      <c r="C89" s="353">
        <f t="shared" si="3"/>
        <v>0</v>
      </c>
      <c r="D89" s="165"/>
      <c r="E89" s="165"/>
      <c r="F89" s="165"/>
      <c r="H89" s="142"/>
      <c r="I89" s="142"/>
      <c r="J89" s="142"/>
      <c r="K89" s="142"/>
    </row>
    <row r="90" spans="1:11" ht="12.75">
      <c r="A90" s="12">
        <v>511200</v>
      </c>
      <c r="B90" s="5" t="s">
        <v>85</v>
      </c>
      <c r="C90" s="353">
        <f t="shared" si="3"/>
        <v>0</v>
      </c>
      <c r="D90" s="165"/>
      <c r="E90" s="165"/>
      <c r="F90" s="165"/>
      <c r="H90" s="142"/>
      <c r="I90" s="142"/>
      <c r="J90" s="142"/>
      <c r="K90" s="142"/>
    </row>
    <row r="91" spans="1:11" ht="12.75">
      <c r="A91" s="12">
        <v>511300</v>
      </c>
      <c r="B91" s="5" t="s">
        <v>86</v>
      </c>
      <c r="C91" s="353">
        <f t="shared" si="3"/>
        <v>0</v>
      </c>
      <c r="D91" s="165"/>
      <c r="E91" s="165"/>
      <c r="F91" s="165"/>
      <c r="H91" s="142"/>
      <c r="I91" s="142"/>
      <c r="J91" s="142"/>
      <c r="K91" s="142"/>
    </row>
    <row r="92" spans="1:11" ht="12.75">
      <c r="A92" s="12">
        <v>511400</v>
      </c>
      <c r="B92" s="5" t="s">
        <v>87</v>
      </c>
      <c r="C92" s="353">
        <f t="shared" si="3"/>
        <v>0</v>
      </c>
      <c r="D92" s="165"/>
      <c r="E92" s="165"/>
      <c r="F92" s="165"/>
      <c r="H92" s="142"/>
      <c r="I92" s="142"/>
      <c r="J92" s="142"/>
      <c r="K92" s="142"/>
    </row>
    <row r="93" spans="1:11" ht="12.75">
      <c r="A93" s="8">
        <v>512000</v>
      </c>
      <c r="B93" s="9" t="s">
        <v>88</v>
      </c>
      <c r="C93" s="10">
        <f>C94+C95+C96+C97+C98+C99+C100+C101+C102</f>
        <v>0</v>
      </c>
      <c r="D93" s="10">
        <f>SUM(D94:D102)</f>
        <v>0</v>
      </c>
      <c r="E93" s="10">
        <f>SUM(E94:E102)</f>
        <v>0</v>
      </c>
      <c r="F93" s="10">
        <f>SUM(F94:F102)</f>
        <v>0</v>
      </c>
      <c r="G93" s="10">
        <f>SUM(G94:G102)</f>
        <v>0</v>
      </c>
      <c r="H93" s="131"/>
      <c r="I93" s="131"/>
      <c r="J93" s="131"/>
      <c r="K93" s="131"/>
    </row>
    <row r="94" spans="1:11" ht="12.75">
      <c r="A94" s="12">
        <v>512100</v>
      </c>
      <c r="B94" s="5" t="s">
        <v>89</v>
      </c>
      <c r="C94" s="353">
        <f t="shared" si="3"/>
        <v>0</v>
      </c>
      <c r="D94" s="165"/>
      <c r="E94" s="165"/>
      <c r="F94" s="165"/>
      <c r="H94" s="142"/>
      <c r="I94" s="142"/>
      <c r="J94" s="142"/>
      <c r="K94" s="142"/>
    </row>
    <row r="95" spans="1:11" ht="12.75">
      <c r="A95" s="12">
        <v>512200</v>
      </c>
      <c r="B95" s="5" t="s">
        <v>90</v>
      </c>
      <c r="C95" s="353">
        <v>0</v>
      </c>
      <c r="D95" s="165"/>
      <c r="E95" s="165"/>
      <c r="F95" s="165"/>
      <c r="H95" s="142"/>
      <c r="I95" s="142"/>
      <c r="J95" s="142"/>
      <c r="K95" s="142"/>
    </row>
    <row r="96" spans="1:11" ht="12.75">
      <c r="A96" s="12">
        <v>512300</v>
      </c>
      <c r="B96" s="5" t="s">
        <v>91</v>
      </c>
      <c r="C96" s="353">
        <v>0</v>
      </c>
      <c r="D96" s="165"/>
      <c r="E96" s="165"/>
      <c r="F96" s="165"/>
      <c r="H96" s="142"/>
      <c r="I96" s="142"/>
      <c r="J96" s="142"/>
      <c r="K96" s="142"/>
    </row>
    <row r="97" spans="1:11" ht="12.75">
      <c r="A97" s="12">
        <v>512400</v>
      </c>
      <c r="B97" s="5" t="s">
        <v>92</v>
      </c>
      <c r="C97" s="353">
        <f t="shared" si="3"/>
        <v>0</v>
      </c>
      <c r="D97" s="165"/>
      <c r="E97" s="165"/>
      <c r="F97" s="165"/>
      <c r="H97" s="142"/>
      <c r="I97" s="142"/>
      <c r="J97" s="142"/>
      <c r="K97" s="142"/>
    </row>
    <row r="98" spans="1:11" ht="12.75">
      <c r="A98" s="12">
        <v>512500</v>
      </c>
      <c r="B98" s="5" t="s">
        <v>93</v>
      </c>
      <c r="C98" s="353">
        <f t="shared" si="3"/>
        <v>0</v>
      </c>
      <c r="D98" s="165"/>
      <c r="E98" s="165"/>
      <c r="F98" s="165"/>
      <c r="H98" s="142"/>
      <c r="I98" s="142"/>
      <c r="J98" s="142"/>
      <c r="K98" s="142"/>
    </row>
    <row r="99" spans="1:11" ht="12.75">
      <c r="A99" s="12">
        <v>512600</v>
      </c>
      <c r="B99" s="5" t="s">
        <v>94</v>
      </c>
      <c r="C99" s="353">
        <f t="shared" si="3"/>
        <v>0</v>
      </c>
      <c r="D99" s="165"/>
      <c r="E99" s="165"/>
      <c r="F99" s="165"/>
      <c r="H99" s="142"/>
      <c r="I99" s="142"/>
      <c r="J99" s="142"/>
      <c r="K99" s="142"/>
    </row>
    <row r="100" spans="1:11" ht="12.75">
      <c r="A100" s="12">
        <v>512700</v>
      </c>
      <c r="B100" s="5" t="s">
        <v>95</v>
      </c>
      <c r="C100" s="353">
        <f t="shared" si="3"/>
        <v>0</v>
      </c>
      <c r="D100" s="165"/>
      <c r="E100" s="165"/>
      <c r="F100" s="165"/>
      <c r="H100" s="142"/>
      <c r="I100" s="142"/>
      <c r="J100" s="142"/>
      <c r="K100" s="142"/>
    </row>
    <row r="101" spans="1:11" ht="12.75">
      <c r="A101" s="12">
        <v>512800</v>
      </c>
      <c r="B101" s="5" t="s">
        <v>96</v>
      </c>
      <c r="C101" s="353">
        <f t="shared" si="3"/>
        <v>0</v>
      </c>
      <c r="D101" s="165"/>
      <c r="E101" s="165"/>
      <c r="F101" s="165"/>
      <c r="H101" s="142"/>
      <c r="I101" s="142"/>
      <c r="J101" s="142"/>
      <c r="K101" s="142"/>
    </row>
    <row r="102" spans="1:11" ht="22.5">
      <c r="A102" s="12">
        <v>512900</v>
      </c>
      <c r="B102" s="26" t="s">
        <v>112</v>
      </c>
      <c r="C102" s="353">
        <f t="shared" si="3"/>
        <v>0</v>
      </c>
      <c r="D102" s="165"/>
      <c r="E102" s="165"/>
      <c r="F102" s="165"/>
      <c r="H102" s="142"/>
      <c r="I102" s="142"/>
      <c r="J102" s="142"/>
      <c r="K102" s="142"/>
    </row>
    <row r="103" spans="1:11" ht="12.75">
      <c r="A103" s="8">
        <v>515000</v>
      </c>
      <c r="B103" s="9" t="s">
        <v>98</v>
      </c>
      <c r="C103" s="10">
        <f t="shared" si="3"/>
        <v>0</v>
      </c>
      <c r="D103" s="10">
        <f>D104</f>
        <v>0</v>
      </c>
      <c r="E103" s="10">
        <f>E104</f>
        <v>0</v>
      </c>
      <c r="F103" s="10">
        <f>F104</f>
        <v>0</v>
      </c>
      <c r="G103" s="10">
        <f>G104</f>
        <v>0</v>
      </c>
      <c r="H103" s="131"/>
      <c r="I103" s="131"/>
      <c r="J103" s="131"/>
      <c r="K103" s="131"/>
    </row>
    <row r="104" spans="1:11" ht="12.75">
      <c r="A104" s="12">
        <v>515100</v>
      </c>
      <c r="B104" s="5" t="s">
        <v>98</v>
      </c>
      <c r="C104" s="353">
        <f t="shared" si="3"/>
        <v>0</v>
      </c>
      <c r="D104" s="165"/>
      <c r="E104" s="165"/>
      <c r="F104" s="165"/>
      <c r="H104" s="142"/>
      <c r="I104" s="142"/>
      <c r="J104" s="142"/>
      <c r="K104" s="142"/>
    </row>
    <row r="105" spans="1:11" ht="12.75">
      <c r="A105" s="38">
        <v>541000</v>
      </c>
      <c r="B105" s="39" t="s">
        <v>99</v>
      </c>
      <c r="C105" s="10">
        <f t="shared" si="3"/>
        <v>0</v>
      </c>
      <c r="D105" s="40">
        <f>D106</f>
        <v>0</v>
      </c>
      <c r="E105" s="40">
        <f>E106</f>
        <v>0</v>
      </c>
      <c r="F105" s="40">
        <f>F106</f>
        <v>0</v>
      </c>
      <c r="G105" s="40">
        <f>G106</f>
        <v>0</v>
      </c>
      <c r="H105" s="131"/>
      <c r="I105" s="131"/>
      <c r="J105" s="131"/>
      <c r="K105" s="131"/>
    </row>
    <row r="106" spans="1:14" s="53" customFormat="1" ht="12.75">
      <c r="A106" s="41">
        <v>541100</v>
      </c>
      <c r="B106" s="42" t="s">
        <v>99</v>
      </c>
      <c r="C106" s="353">
        <f t="shared" si="3"/>
        <v>0</v>
      </c>
      <c r="D106" s="213"/>
      <c r="E106" s="213"/>
      <c r="F106" s="213"/>
      <c r="H106" s="183"/>
      <c r="I106" s="183"/>
      <c r="J106" s="183"/>
      <c r="K106" s="183"/>
      <c r="L106"/>
      <c r="M106"/>
      <c r="N106"/>
    </row>
    <row r="107" spans="1:14" ht="12.75">
      <c r="A107" s="38">
        <v>543000</v>
      </c>
      <c r="B107" s="39" t="s">
        <v>100</v>
      </c>
      <c r="C107" s="10">
        <f t="shared" si="3"/>
        <v>0</v>
      </c>
      <c r="D107" s="40">
        <f>D108</f>
        <v>0</v>
      </c>
      <c r="E107" s="40">
        <f>E108</f>
        <v>0</v>
      </c>
      <c r="F107" s="40">
        <f>F108</f>
        <v>0</v>
      </c>
      <c r="G107" s="40">
        <f>G108</f>
        <v>0</v>
      </c>
      <c r="H107" s="131"/>
      <c r="I107" s="131"/>
      <c r="J107" s="131"/>
      <c r="K107" s="131"/>
      <c r="L107" s="53"/>
      <c r="M107" s="53"/>
      <c r="N107" s="53"/>
    </row>
    <row r="108" spans="1:11" ht="12.75">
      <c r="A108" s="12">
        <v>543100</v>
      </c>
      <c r="B108" s="5" t="s">
        <v>101</v>
      </c>
      <c r="C108" s="353">
        <f t="shared" si="3"/>
        <v>0</v>
      </c>
      <c r="D108" s="165"/>
      <c r="E108" s="165"/>
      <c r="F108" s="165"/>
      <c r="H108" s="142"/>
      <c r="I108" s="142"/>
      <c r="J108" s="142"/>
      <c r="K108" s="142"/>
    </row>
    <row r="109" spans="1:11" ht="15" customHeight="1">
      <c r="A109" s="371" t="s">
        <v>102</v>
      </c>
      <c r="B109" s="371"/>
      <c r="C109" s="10">
        <f>C4+C6+C10+C12+C17+C19+C21+C29+C34+C43+C51+C54+C64+C67+C77+C79+C84+C86+C88+C93+C103+C105+C107</f>
        <v>1500000</v>
      </c>
      <c r="D109" s="60">
        <f>D4+D6+D10+D12+D17+D19+D21+D29+D34+D43+D51+D54+D67+D79+D88+D93+D103+D105+D107</f>
        <v>161134.85</v>
      </c>
      <c r="E109" s="60">
        <f>E4+E6+E10+E12+E17+E19+E21+E29+E34+E43+E51+E54+E67+E79+E88+E93+E103+E105+E107</f>
        <v>808865.15</v>
      </c>
      <c r="F109" s="60">
        <f>F4+F6+F10+F12+F17+F19+F21+F29+F34+F43+F51+F54+F67+F79+F88+F93+F103+F105+F107</f>
        <v>68.60475163398692</v>
      </c>
      <c r="G109" s="60">
        <f>G4+G6+G10+G12+G17+G19+G21+G29+G34+G43+G51+G54+G67+G79+G88+G93+G103+G105+G107</f>
        <v>0</v>
      </c>
      <c r="H109" s="235"/>
      <c r="I109" s="235"/>
      <c r="J109" s="235"/>
      <c r="K109" s="235"/>
    </row>
    <row r="110" spans="1:6" ht="9" customHeight="1">
      <c r="A110" s="106"/>
      <c r="B110" s="52"/>
      <c r="C110" s="52"/>
      <c r="D110" s="52"/>
      <c r="E110" s="52"/>
      <c r="F110" s="52"/>
    </row>
    <row r="111" spans="1:6" ht="21.75" customHeight="1">
      <c r="A111" s="65"/>
      <c r="B111" s="109" t="s">
        <v>113</v>
      </c>
      <c r="C111" s="67"/>
      <c r="D111" s="215"/>
      <c r="E111" s="52"/>
      <c r="F111" s="52"/>
    </row>
    <row r="112" spans="1:6" ht="17.25" customHeight="1">
      <c r="A112" s="110" t="s">
        <v>114</v>
      </c>
      <c r="B112" s="66" t="s">
        <v>115</v>
      </c>
      <c r="C112" s="67">
        <v>1500000</v>
      </c>
      <c r="D112" s="215"/>
      <c r="E112" s="52"/>
      <c r="F112" s="52"/>
    </row>
    <row r="113" spans="1:6" ht="17.25" customHeight="1">
      <c r="A113" s="110"/>
      <c r="B113" s="66"/>
      <c r="C113" s="67"/>
      <c r="D113" s="215"/>
      <c r="E113" s="52"/>
      <c r="F113" s="52"/>
    </row>
    <row r="114" spans="1:6" ht="17.25" customHeight="1">
      <c r="A114" s="110"/>
      <c r="B114" s="66"/>
      <c r="C114" s="67"/>
      <c r="D114" s="215"/>
      <c r="E114" s="52"/>
      <c r="F114" s="52"/>
    </row>
    <row r="115" spans="1:14" s="52" customFormat="1" ht="15.75" customHeight="1">
      <c r="A115" s="371" t="s">
        <v>102</v>
      </c>
      <c r="B115" s="371"/>
      <c r="C115" s="60">
        <f>C112+C113+C114</f>
        <v>1500000</v>
      </c>
      <c r="D115" s="216"/>
      <c r="L115"/>
      <c r="M115"/>
      <c r="N115"/>
    </row>
    <row r="116" spans="12:14" ht="12.75">
      <c r="L116" s="52"/>
      <c r="M116" s="52"/>
      <c r="N116" s="52"/>
    </row>
    <row r="118" ht="16.5" customHeight="1">
      <c r="B118" s="51" t="s">
        <v>139</v>
      </c>
    </row>
    <row r="119" ht="12.75">
      <c r="B119" s="51" t="s">
        <v>141</v>
      </c>
    </row>
    <row r="120" ht="12.75">
      <c r="B120" s="168" t="s">
        <v>142</v>
      </c>
    </row>
    <row r="121" ht="12.75">
      <c r="B121" s="51" t="s">
        <v>143</v>
      </c>
    </row>
  </sheetData>
  <sheetProtection selectLockedCells="1" selectUnlockedCells="1"/>
  <mergeCells count="3">
    <mergeCell ref="A1:C1"/>
    <mergeCell ref="A109:B109"/>
    <mergeCell ref="A115:B1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2" manualBreakCount="2">
    <brk id="42" max="255" man="1"/>
    <brk id="92" max="255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126"/>
  <sheetViews>
    <sheetView view="pageBreakPreview"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10.421875" style="0" customWidth="1"/>
    <col min="2" max="2" width="46.7109375" style="0" customWidth="1"/>
    <col min="3" max="3" width="12.00390625" style="0" customWidth="1"/>
    <col min="4" max="7" width="0" style="0" hidden="1" customWidth="1"/>
    <col min="8" max="8" width="10.421875" style="0" customWidth="1"/>
    <col min="9" max="9" width="9.7109375" style="0" customWidth="1"/>
    <col min="10" max="10" width="10.00390625" style="0" customWidth="1"/>
    <col min="11" max="11" width="10.140625" style="0" customWidth="1"/>
    <col min="13" max="13" width="16.57421875" style="0" customWidth="1"/>
    <col min="14" max="14" width="10.00390625" style="0" customWidth="1"/>
  </cols>
  <sheetData>
    <row r="1" spans="1:6" s="53" customFormat="1" ht="70.5" customHeight="1">
      <c r="A1" s="385" t="s">
        <v>201</v>
      </c>
      <c r="B1" s="385"/>
      <c r="C1" s="385"/>
      <c r="D1" s="221"/>
      <c r="E1" s="221"/>
      <c r="F1" s="222"/>
    </row>
    <row r="2" spans="1:12" ht="78" customHeight="1">
      <c r="A2" s="223" t="s">
        <v>0</v>
      </c>
      <c r="B2" s="223" t="s">
        <v>1</v>
      </c>
      <c r="C2" s="224" t="s">
        <v>2</v>
      </c>
      <c r="D2" s="224" t="s">
        <v>136</v>
      </c>
      <c r="E2" s="225" t="s">
        <v>104</v>
      </c>
      <c r="F2" s="224" t="s">
        <v>105</v>
      </c>
      <c r="G2" s="2" t="s">
        <v>106</v>
      </c>
      <c r="H2" s="129"/>
      <c r="I2" s="125"/>
      <c r="J2" s="125"/>
      <c r="K2" s="236"/>
      <c r="L2" s="237"/>
    </row>
    <row r="3" spans="1:12" ht="12.75">
      <c r="A3" s="6">
        <v>1</v>
      </c>
      <c r="B3" s="6">
        <v>2</v>
      </c>
      <c r="C3" s="6">
        <v>3</v>
      </c>
      <c r="D3" s="165"/>
      <c r="E3" s="165"/>
      <c r="F3" s="165"/>
      <c r="H3" s="6"/>
      <c r="I3" s="6"/>
      <c r="J3" s="6"/>
      <c r="K3" s="6"/>
      <c r="L3" s="6"/>
    </row>
    <row r="4" spans="1:12" ht="12.75">
      <c r="A4" s="8">
        <v>411000</v>
      </c>
      <c r="B4" s="9" t="s">
        <v>3</v>
      </c>
      <c r="C4" s="10">
        <f>H4+I4+J4+K4</f>
        <v>0</v>
      </c>
      <c r="D4" s="10">
        <f>D5</f>
        <v>0</v>
      </c>
      <c r="E4" s="10">
        <f>E5</f>
        <v>0</v>
      </c>
      <c r="F4" s="10">
        <f>F5</f>
        <v>0</v>
      </c>
      <c r="G4" s="10">
        <f>G5</f>
        <v>0</v>
      </c>
      <c r="H4" s="238"/>
      <c r="I4" s="238"/>
      <c r="J4" s="238"/>
      <c r="K4" s="238"/>
      <c r="L4" s="238"/>
    </row>
    <row r="5" spans="1:12" ht="12.75">
      <c r="A5" s="12">
        <v>411100</v>
      </c>
      <c r="B5" s="5" t="s">
        <v>3</v>
      </c>
      <c r="C5" s="353">
        <f aca="true" t="shared" si="0" ref="C5:C68">H5+I5+J5+K5</f>
        <v>0</v>
      </c>
      <c r="D5" s="165"/>
      <c r="E5" s="165"/>
      <c r="F5" s="10"/>
      <c r="H5" s="16"/>
      <c r="I5" s="16"/>
      <c r="J5" s="16"/>
      <c r="K5" s="16"/>
      <c r="L5" s="165"/>
    </row>
    <row r="6" spans="1:12" ht="12.75">
      <c r="A6" s="8">
        <v>412000</v>
      </c>
      <c r="B6" s="9" t="s">
        <v>4</v>
      </c>
      <c r="C6" s="10">
        <f t="shared" si="0"/>
        <v>0</v>
      </c>
      <c r="D6" s="10">
        <f>SUM(D7:D9)</f>
        <v>0</v>
      </c>
      <c r="E6" s="10">
        <f>SUM(E7:E9)</f>
        <v>0</v>
      </c>
      <c r="F6" s="10">
        <f>SUM(F7:F9)</f>
        <v>0</v>
      </c>
      <c r="G6" s="10">
        <f>SUM(G7:G9)</f>
        <v>0</v>
      </c>
      <c r="H6" s="238"/>
      <c r="I6" s="238"/>
      <c r="J6" s="238"/>
      <c r="K6" s="238"/>
      <c r="L6" s="238"/>
    </row>
    <row r="7" spans="1:12" ht="12.75">
      <c r="A7" s="12">
        <v>412100</v>
      </c>
      <c r="B7" s="5" t="s">
        <v>5</v>
      </c>
      <c r="C7" s="353">
        <f t="shared" si="0"/>
        <v>0</v>
      </c>
      <c r="D7" s="165"/>
      <c r="E7" s="165"/>
      <c r="F7" s="14"/>
      <c r="H7" s="16"/>
      <c r="I7" s="16"/>
      <c r="J7" s="16"/>
      <c r="K7" s="16"/>
      <c r="L7" s="165"/>
    </row>
    <row r="8" spans="1:12" ht="12.75">
      <c r="A8" s="12">
        <v>412200</v>
      </c>
      <c r="B8" s="5" t="s">
        <v>6</v>
      </c>
      <c r="C8" s="353">
        <f t="shared" si="0"/>
        <v>0</v>
      </c>
      <c r="D8" s="165"/>
      <c r="E8" s="165"/>
      <c r="F8" s="14"/>
      <c r="H8" s="16"/>
      <c r="I8" s="16"/>
      <c r="J8" s="16"/>
      <c r="K8" s="16"/>
      <c r="L8" s="165"/>
    </row>
    <row r="9" spans="1:12" ht="12.75">
      <c r="A9" s="12">
        <v>412300</v>
      </c>
      <c r="B9" s="5" t="s">
        <v>7</v>
      </c>
      <c r="C9" s="353">
        <f t="shared" si="0"/>
        <v>0</v>
      </c>
      <c r="D9" s="165"/>
      <c r="E9" s="165"/>
      <c r="F9" s="14"/>
      <c r="H9" s="16"/>
      <c r="I9" s="16"/>
      <c r="J9" s="16"/>
      <c r="K9" s="16"/>
      <c r="L9" s="165"/>
    </row>
    <row r="10" spans="1:12" ht="12.75">
      <c r="A10" s="8">
        <v>413000</v>
      </c>
      <c r="B10" s="9" t="s">
        <v>8</v>
      </c>
      <c r="C10" s="10">
        <f t="shared" si="0"/>
        <v>0</v>
      </c>
      <c r="D10" s="10">
        <f>D11</f>
        <v>0</v>
      </c>
      <c r="E10" s="10">
        <f>E11</f>
        <v>0</v>
      </c>
      <c r="F10" s="10">
        <f>F11</f>
        <v>0</v>
      </c>
      <c r="G10" s="10">
        <f>G11</f>
        <v>0</v>
      </c>
      <c r="H10" s="238"/>
      <c r="I10" s="238"/>
      <c r="J10" s="238"/>
      <c r="K10" s="238"/>
      <c r="L10" s="238"/>
    </row>
    <row r="11" spans="1:12" ht="12.75">
      <c r="A11" s="12">
        <v>413100</v>
      </c>
      <c r="B11" s="5" t="s">
        <v>8</v>
      </c>
      <c r="C11" s="353">
        <f t="shared" si="0"/>
        <v>0</v>
      </c>
      <c r="D11" s="165"/>
      <c r="E11" s="165"/>
      <c r="F11" s="14"/>
      <c r="H11" s="16"/>
      <c r="I11" s="16"/>
      <c r="J11" s="16"/>
      <c r="K11" s="16"/>
      <c r="L11" s="165"/>
    </row>
    <row r="12" spans="1:12" ht="12.75">
      <c r="A12" s="8">
        <v>414000</v>
      </c>
      <c r="B12" s="9" t="s">
        <v>10</v>
      </c>
      <c r="C12" s="10">
        <f t="shared" si="0"/>
        <v>0</v>
      </c>
      <c r="D12" s="10">
        <f>SUM(D13:D16)</f>
        <v>0</v>
      </c>
      <c r="E12" s="10">
        <f>SUM(E13:E16)</f>
        <v>0</v>
      </c>
      <c r="F12" s="10">
        <f>SUM(F13:F16)</f>
        <v>0</v>
      </c>
      <c r="G12" s="10">
        <f>SUM(G13:G16)</f>
        <v>0</v>
      </c>
      <c r="H12" s="238"/>
      <c r="I12" s="238"/>
      <c r="J12" s="238"/>
      <c r="K12" s="238"/>
      <c r="L12" s="238"/>
    </row>
    <row r="13" spans="1:12" ht="22.5">
      <c r="A13" s="12">
        <v>414100</v>
      </c>
      <c r="B13" s="199" t="s">
        <v>108</v>
      </c>
      <c r="C13" s="353">
        <f t="shared" si="0"/>
        <v>0</v>
      </c>
      <c r="D13" s="165"/>
      <c r="E13" s="165"/>
      <c r="F13" s="14"/>
      <c r="H13" s="16"/>
      <c r="I13" s="16"/>
      <c r="J13" s="16"/>
      <c r="K13" s="16"/>
      <c r="L13" s="165"/>
    </row>
    <row r="14" spans="1:12" ht="12.75">
      <c r="A14" s="12">
        <v>414200</v>
      </c>
      <c r="B14" s="5" t="s">
        <v>12</v>
      </c>
      <c r="C14" s="353">
        <f t="shared" si="0"/>
        <v>0</v>
      </c>
      <c r="D14" s="165"/>
      <c r="E14" s="165"/>
      <c r="F14" s="14"/>
      <c r="H14" s="16"/>
      <c r="I14" s="16"/>
      <c r="J14" s="16"/>
      <c r="K14" s="16"/>
      <c r="L14" s="165"/>
    </row>
    <row r="15" spans="1:12" ht="12.75">
      <c r="A15" s="12">
        <v>414300</v>
      </c>
      <c r="B15" s="5" t="s">
        <v>13</v>
      </c>
      <c r="C15" s="353">
        <f t="shared" si="0"/>
        <v>0</v>
      </c>
      <c r="D15" s="165"/>
      <c r="E15" s="165"/>
      <c r="F15" s="14"/>
      <c r="H15" s="16"/>
      <c r="I15" s="16"/>
      <c r="J15" s="16"/>
      <c r="K15" s="16"/>
      <c r="L15" s="165"/>
    </row>
    <row r="16" spans="1:12" ht="22.5">
      <c r="A16" s="12">
        <v>414400</v>
      </c>
      <c r="B16" s="26" t="s">
        <v>109</v>
      </c>
      <c r="C16" s="353">
        <f t="shared" si="0"/>
        <v>0</v>
      </c>
      <c r="D16" s="165"/>
      <c r="E16" s="165"/>
      <c r="F16" s="14"/>
      <c r="H16" s="16"/>
      <c r="I16" s="16"/>
      <c r="J16" s="16"/>
      <c r="K16" s="16"/>
      <c r="L16" s="165"/>
    </row>
    <row r="17" spans="1:12" ht="12.75">
      <c r="A17" s="8">
        <v>415000</v>
      </c>
      <c r="B17" s="9" t="s">
        <v>15</v>
      </c>
      <c r="C17" s="10">
        <f t="shared" si="0"/>
        <v>0</v>
      </c>
      <c r="D17" s="10">
        <f>D18</f>
        <v>0</v>
      </c>
      <c r="E17" s="10">
        <f>E18</f>
        <v>0</v>
      </c>
      <c r="F17" s="10">
        <f>F18</f>
        <v>0</v>
      </c>
      <c r="G17" s="10">
        <f>G18</f>
        <v>0</v>
      </c>
      <c r="H17" s="238"/>
      <c r="I17" s="238"/>
      <c r="J17" s="238"/>
      <c r="K17" s="238"/>
      <c r="L17" s="238"/>
    </row>
    <row r="18" spans="1:12" ht="12.75">
      <c r="A18" s="12">
        <v>415100</v>
      </c>
      <c r="B18" s="5" t="s">
        <v>15</v>
      </c>
      <c r="C18" s="353">
        <f t="shared" si="0"/>
        <v>0</v>
      </c>
      <c r="D18" s="165"/>
      <c r="E18" s="165"/>
      <c r="F18" s="14"/>
      <c r="H18" s="16"/>
      <c r="I18" s="16"/>
      <c r="J18" s="16"/>
      <c r="K18" s="16"/>
      <c r="L18" s="165"/>
    </row>
    <row r="19" spans="1:12" ht="12.75">
      <c r="A19" s="8">
        <v>416000</v>
      </c>
      <c r="B19" s="9" t="s">
        <v>17</v>
      </c>
      <c r="C19" s="10">
        <f t="shared" si="0"/>
        <v>0</v>
      </c>
      <c r="D19" s="10">
        <f>D20</f>
        <v>0</v>
      </c>
      <c r="E19" s="10">
        <f>E20</f>
        <v>0</v>
      </c>
      <c r="F19" s="10">
        <f>F20</f>
        <v>0</v>
      </c>
      <c r="G19" s="10">
        <f>G20</f>
        <v>0</v>
      </c>
      <c r="H19" s="238"/>
      <c r="I19" s="238"/>
      <c r="J19" s="238"/>
      <c r="K19" s="238"/>
      <c r="L19" s="238"/>
    </row>
    <row r="20" spans="1:12" ht="12.75">
      <c r="A20" s="12">
        <v>416100</v>
      </c>
      <c r="B20" s="5" t="s">
        <v>17</v>
      </c>
      <c r="C20" s="353">
        <f t="shared" si="0"/>
        <v>0</v>
      </c>
      <c r="D20" s="165"/>
      <c r="E20" s="165"/>
      <c r="F20" s="14"/>
      <c r="H20" s="16"/>
      <c r="I20" s="16"/>
      <c r="J20" s="16"/>
      <c r="K20" s="16"/>
      <c r="L20" s="165"/>
    </row>
    <row r="21" spans="1:12" ht="12.75">
      <c r="A21" s="8">
        <v>421000</v>
      </c>
      <c r="B21" s="9" t="s">
        <v>18</v>
      </c>
      <c r="C21" s="10">
        <f>C22+C23+C24+C25+C26+C27+C28</f>
        <v>140000</v>
      </c>
      <c r="D21" s="10">
        <f>SUM(D22:D28)</f>
        <v>20032.32</v>
      </c>
      <c r="E21" s="10">
        <f>SUM(E22:E28)</f>
        <v>83967.68</v>
      </c>
      <c r="F21" s="10">
        <f>SUM(F22:F28)</f>
        <v>36.304320000000004</v>
      </c>
      <c r="G21" s="10">
        <f>SUM(G22:G28)</f>
        <v>0</v>
      </c>
      <c r="H21" s="238"/>
      <c r="I21" s="238"/>
      <c r="J21" s="238"/>
      <c r="K21" s="238"/>
      <c r="L21" s="238"/>
    </row>
    <row r="22" spans="1:12" ht="12.75">
      <c r="A22" s="12">
        <v>421100</v>
      </c>
      <c r="B22" s="5" t="s">
        <v>19</v>
      </c>
      <c r="C22" s="353">
        <v>4000</v>
      </c>
      <c r="D22" s="57">
        <v>678</v>
      </c>
      <c r="E22" s="57">
        <f>C22-D22</f>
        <v>3322</v>
      </c>
      <c r="F22" s="14">
        <f>D22/C22*100</f>
        <v>16.950000000000003</v>
      </c>
      <c r="H22" s="16"/>
      <c r="I22" s="16"/>
      <c r="J22" s="16"/>
      <c r="K22" s="16"/>
      <c r="L22" s="165"/>
    </row>
    <row r="23" spans="1:12" ht="12.75">
      <c r="A23" s="12">
        <v>421200</v>
      </c>
      <c r="B23" s="5" t="s">
        <v>20</v>
      </c>
      <c r="C23" s="353">
        <v>100000</v>
      </c>
      <c r="D23" s="57">
        <v>19354.32</v>
      </c>
      <c r="E23" s="57">
        <f>C23-D23</f>
        <v>80645.68</v>
      </c>
      <c r="F23" s="14">
        <f>D23/C23*100</f>
        <v>19.35432</v>
      </c>
      <c r="H23" s="16"/>
      <c r="I23" s="16"/>
      <c r="J23" s="16"/>
      <c r="K23" s="16"/>
      <c r="L23" s="165"/>
    </row>
    <row r="24" spans="1:12" ht="12.75">
      <c r="A24" s="12">
        <v>421300</v>
      </c>
      <c r="B24" s="5" t="s">
        <v>21</v>
      </c>
      <c r="C24" s="353">
        <f t="shared" si="0"/>
        <v>0</v>
      </c>
      <c r="D24" s="57"/>
      <c r="E24" s="57"/>
      <c r="F24" s="14"/>
      <c r="H24" s="16"/>
      <c r="I24" s="16"/>
      <c r="J24" s="16"/>
      <c r="K24" s="16"/>
      <c r="L24" s="165"/>
    </row>
    <row r="25" spans="1:12" ht="12.75">
      <c r="A25" s="12">
        <v>421400</v>
      </c>
      <c r="B25" s="5" t="s">
        <v>22</v>
      </c>
      <c r="C25" s="353">
        <v>36000</v>
      </c>
      <c r="D25" s="57"/>
      <c r="E25" s="140"/>
      <c r="F25" s="14"/>
      <c r="H25" s="16"/>
      <c r="I25" s="16"/>
      <c r="J25" s="16"/>
      <c r="K25" s="16"/>
      <c r="L25" s="165"/>
    </row>
    <row r="26" spans="1:12" ht="12.75">
      <c r="A26" s="12">
        <v>421500</v>
      </c>
      <c r="B26" s="5" t="s">
        <v>23</v>
      </c>
      <c r="C26" s="353">
        <f t="shared" si="0"/>
        <v>0</v>
      </c>
      <c r="D26" s="57"/>
      <c r="E26" s="57"/>
      <c r="F26" s="14"/>
      <c r="H26" s="16"/>
      <c r="I26" s="16"/>
      <c r="J26" s="16"/>
      <c r="K26" s="16"/>
      <c r="L26" s="165"/>
    </row>
    <row r="27" spans="1:12" ht="12.75">
      <c r="A27" s="12">
        <v>421600</v>
      </c>
      <c r="B27" s="5" t="s">
        <v>24</v>
      </c>
      <c r="C27" s="353">
        <f t="shared" si="0"/>
        <v>0</v>
      </c>
      <c r="D27" s="57"/>
      <c r="E27" s="165"/>
      <c r="F27" s="14"/>
      <c r="H27" s="16"/>
      <c r="I27" s="16"/>
      <c r="J27" s="16"/>
      <c r="K27" s="16"/>
      <c r="L27" s="165"/>
    </row>
    <row r="28" spans="1:12" ht="12.75">
      <c r="A28" s="12">
        <v>421900</v>
      </c>
      <c r="B28" s="5" t="s">
        <v>25</v>
      </c>
      <c r="C28" s="353">
        <f t="shared" si="0"/>
        <v>0</v>
      </c>
      <c r="D28" s="165"/>
      <c r="E28" s="165"/>
      <c r="F28" s="14"/>
      <c r="H28" s="16"/>
      <c r="I28" s="16"/>
      <c r="J28" s="16"/>
      <c r="K28" s="16"/>
      <c r="L28" s="165"/>
    </row>
    <row r="29" spans="1:12" ht="12.75">
      <c r="A29" s="8">
        <v>422000</v>
      </c>
      <c r="B29" s="9" t="s">
        <v>26</v>
      </c>
      <c r="C29" s="10">
        <f t="shared" si="0"/>
        <v>0</v>
      </c>
      <c r="D29" s="10">
        <f>SUM(D30:D33)</f>
        <v>0</v>
      </c>
      <c r="E29" s="10">
        <f>SUM(E30:E33)</f>
        <v>0</v>
      </c>
      <c r="F29" s="10">
        <f>SUM(F30:F33)</f>
        <v>0</v>
      </c>
      <c r="G29" s="10">
        <f>SUM(G30:G33)</f>
        <v>0</v>
      </c>
      <c r="H29" s="238"/>
      <c r="I29" s="238"/>
      <c r="J29" s="238"/>
      <c r="K29" s="238"/>
      <c r="L29" s="238"/>
    </row>
    <row r="30" spans="1:12" ht="12.75">
      <c r="A30" s="12">
        <v>422100</v>
      </c>
      <c r="B30" s="5" t="s">
        <v>27</v>
      </c>
      <c r="C30" s="14">
        <f t="shared" si="0"/>
        <v>0</v>
      </c>
      <c r="D30" s="165"/>
      <c r="E30" s="165"/>
      <c r="F30" s="14"/>
      <c r="H30" s="16"/>
      <c r="I30" s="16"/>
      <c r="J30" s="16"/>
      <c r="K30" s="16"/>
      <c r="L30" s="165"/>
    </row>
    <row r="31" spans="1:12" ht="12.75">
      <c r="A31" s="12">
        <v>422200</v>
      </c>
      <c r="B31" s="5" t="s">
        <v>28</v>
      </c>
      <c r="C31" s="14">
        <f t="shared" si="0"/>
        <v>0</v>
      </c>
      <c r="D31" s="165"/>
      <c r="E31" s="165"/>
      <c r="F31" s="14"/>
      <c r="H31" s="16"/>
      <c r="I31" s="16"/>
      <c r="J31" s="16"/>
      <c r="K31" s="16"/>
      <c r="L31" s="165"/>
    </row>
    <row r="32" spans="1:12" ht="12.75">
      <c r="A32" s="12">
        <v>422300</v>
      </c>
      <c r="B32" s="5" t="s">
        <v>29</v>
      </c>
      <c r="C32" s="14">
        <f t="shared" si="0"/>
        <v>0</v>
      </c>
      <c r="D32" s="165"/>
      <c r="E32" s="165"/>
      <c r="F32" s="14"/>
      <c r="H32" s="16"/>
      <c r="I32" s="16"/>
      <c r="J32" s="16"/>
      <c r="K32" s="16"/>
      <c r="L32" s="165"/>
    </row>
    <row r="33" spans="1:12" ht="12.75">
      <c r="A33" s="12">
        <v>422900</v>
      </c>
      <c r="B33" s="5" t="s">
        <v>30</v>
      </c>
      <c r="C33" s="14">
        <f t="shared" si="0"/>
        <v>0</v>
      </c>
      <c r="D33" s="165"/>
      <c r="E33" s="165"/>
      <c r="F33" s="14"/>
      <c r="H33" s="16"/>
      <c r="I33" s="16"/>
      <c r="J33" s="16"/>
      <c r="K33" s="16"/>
      <c r="L33" s="165"/>
    </row>
    <row r="34" spans="1:12" ht="12.75">
      <c r="A34" s="8">
        <v>423000</v>
      </c>
      <c r="B34" s="9" t="s">
        <v>31</v>
      </c>
      <c r="C34" s="10">
        <f>C35+C36+C37+C38+C39+C40+C41+C42</f>
        <v>450000</v>
      </c>
      <c r="D34" s="10">
        <f>SUM(D35:D42)</f>
        <v>56240</v>
      </c>
      <c r="E34" s="10">
        <f>SUM(E35:E42)</f>
        <v>393760</v>
      </c>
      <c r="F34" s="10">
        <f>SUM(F35:F42)</f>
        <v>9.742</v>
      </c>
      <c r="G34" s="10">
        <f>SUM(G35:G42)</f>
        <v>0</v>
      </c>
      <c r="H34" s="238"/>
      <c r="I34" s="238"/>
      <c r="J34" s="238"/>
      <c r="K34" s="238"/>
      <c r="L34" s="238"/>
    </row>
    <row r="35" spans="1:12" ht="12.75">
      <c r="A35" s="12">
        <v>423100</v>
      </c>
      <c r="B35" s="5" t="s">
        <v>32</v>
      </c>
      <c r="C35" s="353">
        <f t="shared" si="0"/>
        <v>0</v>
      </c>
      <c r="D35" s="165"/>
      <c r="E35" s="165"/>
      <c r="F35" s="14"/>
      <c r="H35" s="16"/>
      <c r="I35" s="16"/>
      <c r="J35" s="16"/>
      <c r="K35" s="16"/>
      <c r="L35" s="165"/>
    </row>
    <row r="36" spans="1:12" ht="12.75">
      <c r="A36" s="12">
        <v>423200</v>
      </c>
      <c r="B36" s="5" t="s">
        <v>33</v>
      </c>
      <c r="C36" s="353">
        <f t="shared" si="0"/>
        <v>0</v>
      </c>
      <c r="D36" s="165"/>
      <c r="E36" s="165"/>
      <c r="F36" s="14"/>
      <c r="H36" s="16"/>
      <c r="I36" s="16"/>
      <c r="J36" s="16"/>
      <c r="K36" s="16"/>
      <c r="L36" s="165"/>
    </row>
    <row r="37" spans="1:12" ht="12.75">
      <c r="A37" s="12">
        <v>423300</v>
      </c>
      <c r="B37" s="5" t="s">
        <v>34</v>
      </c>
      <c r="C37" s="353">
        <f t="shared" si="0"/>
        <v>0</v>
      </c>
      <c r="D37" s="165"/>
      <c r="E37" s="165"/>
      <c r="F37" s="14"/>
      <c r="H37" s="16"/>
      <c r="I37" s="16"/>
      <c r="J37" s="16"/>
      <c r="K37" s="16"/>
      <c r="L37" s="165"/>
    </row>
    <row r="38" spans="1:12" ht="12.75">
      <c r="A38" s="12">
        <v>423400</v>
      </c>
      <c r="B38" s="5" t="s">
        <v>35</v>
      </c>
      <c r="C38" s="353">
        <v>200000</v>
      </c>
      <c r="D38" s="57">
        <v>6480</v>
      </c>
      <c r="E38" s="140">
        <f>C38-D38</f>
        <v>193520</v>
      </c>
      <c r="F38" s="14"/>
      <c r="H38" s="16"/>
      <c r="I38" s="16"/>
      <c r="J38" s="16"/>
      <c r="K38" s="16"/>
      <c r="L38" s="165"/>
    </row>
    <row r="39" spans="1:12" ht="12.75">
      <c r="A39" s="12">
        <v>423500</v>
      </c>
      <c r="B39" s="5" t="s">
        <v>36</v>
      </c>
      <c r="C39" s="353">
        <f t="shared" si="0"/>
        <v>0</v>
      </c>
      <c r="D39" s="165"/>
      <c r="E39" s="165"/>
      <c r="F39" s="14"/>
      <c r="H39" s="16"/>
      <c r="I39" s="16"/>
      <c r="J39" s="16"/>
      <c r="K39" s="16"/>
      <c r="L39" s="165"/>
    </row>
    <row r="40" spans="1:12" ht="12.75">
      <c r="A40" s="12">
        <v>423600</v>
      </c>
      <c r="B40" s="5" t="s">
        <v>37</v>
      </c>
      <c r="C40" s="353">
        <f t="shared" si="0"/>
        <v>0</v>
      </c>
      <c r="D40" s="165"/>
      <c r="E40" s="165"/>
      <c r="F40" s="14"/>
      <c r="H40" s="16"/>
      <c r="I40" s="16"/>
      <c r="J40" s="16"/>
      <c r="K40" s="16"/>
      <c r="L40" s="165"/>
    </row>
    <row r="41" spans="1:12" ht="12.75">
      <c r="A41" s="12">
        <v>423700</v>
      </c>
      <c r="B41" s="5" t="s">
        <v>38</v>
      </c>
      <c r="C41" s="353">
        <v>250000</v>
      </c>
      <c r="D41" s="57">
        <v>24355</v>
      </c>
      <c r="E41" s="198">
        <f>C41-D41</f>
        <v>225645</v>
      </c>
      <c r="F41" s="14">
        <f>D41/C41*100</f>
        <v>9.742</v>
      </c>
      <c r="H41" s="16"/>
      <c r="I41" s="16"/>
      <c r="J41" s="239"/>
      <c r="K41" s="16"/>
      <c r="L41" s="57"/>
    </row>
    <row r="42" spans="1:12" ht="12.75">
      <c r="A42" s="12">
        <v>423900</v>
      </c>
      <c r="B42" s="5" t="s">
        <v>39</v>
      </c>
      <c r="C42" s="353">
        <f t="shared" si="0"/>
        <v>0</v>
      </c>
      <c r="D42" s="57">
        <v>25405</v>
      </c>
      <c r="E42" s="198">
        <f>C42-D42</f>
        <v>-25405</v>
      </c>
      <c r="F42" s="14"/>
      <c r="H42" s="16"/>
      <c r="I42" s="16"/>
      <c r="J42" s="16"/>
      <c r="K42" s="16"/>
      <c r="L42" s="165"/>
    </row>
    <row r="43" spans="1:12" ht="12.75">
      <c r="A43" s="8">
        <v>424000</v>
      </c>
      <c r="B43" s="9" t="s">
        <v>40</v>
      </c>
      <c r="C43" s="10">
        <f>C44+C45+C46+C47+C48+C49+C50</f>
        <v>330000</v>
      </c>
      <c r="D43" s="10">
        <f>SUM(D44:D50)</f>
        <v>0</v>
      </c>
      <c r="E43" s="10">
        <f>SUM(E44:E50)</f>
        <v>250000</v>
      </c>
      <c r="F43" s="10">
        <f>SUM(F44:F50)</f>
        <v>0</v>
      </c>
      <c r="G43" s="10">
        <f>SUM(G44:G50)</f>
        <v>0</v>
      </c>
      <c r="H43" s="238"/>
      <c r="I43" s="238"/>
      <c r="J43" s="238"/>
      <c r="K43" s="238"/>
      <c r="L43" s="238"/>
    </row>
    <row r="44" spans="1:12" ht="12.75">
      <c r="A44" s="12">
        <v>424100</v>
      </c>
      <c r="B44" s="5" t="s">
        <v>41</v>
      </c>
      <c r="C44" s="353">
        <f t="shared" si="0"/>
        <v>0</v>
      </c>
      <c r="D44" s="165"/>
      <c r="E44" s="165"/>
      <c r="F44" s="14"/>
      <c r="H44" s="16"/>
      <c r="I44" s="16"/>
      <c r="J44" s="16"/>
      <c r="K44" s="16"/>
      <c r="L44" s="165"/>
    </row>
    <row r="45" spans="1:12" ht="12.75">
      <c r="A45" s="12">
        <v>424200</v>
      </c>
      <c r="B45" s="5" t="s">
        <v>42</v>
      </c>
      <c r="C45" s="353">
        <v>250000</v>
      </c>
      <c r="D45" s="165"/>
      <c r="E45" s="198">
        <f>C45-D45</f>
        <v>250000</v>
      </c>
      <c r="F45" s="14">
        <f>D45/C45*100</f>
        <v>0</v>
      </c>
      <c r="H45" s="16"/>
      <c r="I45" s="16"/>
      <c r="J45" s="16"/>
      <c r="K45" s="16"/>
      <c r="L45" s="165"/>
    </row>
    <row r="46" spans="1:12" ht="12.75">
      <c r="A46" s="12">
        <v>424300</v>
      </c>
      <c r="B46" s="5" t="s">
        <v>43</v>
      </c>
      <c r="C46" s="353">
        <f t="shared" si="0"/>
        <v>0</v>
      </c>
      <c r="D46" s="165"/>
      <c r="E46" s="165"/>
      <c r="F46" s="14"/>
      <c r="H46" s="16"/>
      <c r="I46" s="16"/>
      <c r="J46" s="16"/>
      <c r="K46" s="16"/>
      <c r="L46" s="165"/>
    </row>
    <row r="47" spans="1:12" ht="12.75">
      <c r="A47" s="12">
        <v>424400</v>
      </c>
      <c r="B47" s="5" t="s">
        <v>44</v>
      </c>
      <c r="C47" s="353">
        <f t="shared" si="0"/>
        <v>0</v>
      </c>
      <c r="D47" s="165"/>
      <c r="E47" s="165"/>
      <c r="F47" s="14"/>
      <c r="H47" s="16"/>
      <c r="I47" s="16"/>
      <c r="J47" s="16"/>
      <c r="K47" s="16"/>
      <c r="L47" s="165"/>
    </row>
    <row r="48" spans="1:12" ht="22.5">
      <c r="A48" s="12">
        <v>424500</v>
      </c>
      <c r="B48" s="26" t="s">
        <v>45</v>
      </c>
      <c r="C48" s="353">
        <f t="shared" si="0"/>
        <v>0</v>
      </c>
      <c r="D48" s="165"/>
      <c r="E48" s="165"/>
      <c r="F48" s="14"/>
      <c r="H48" s="16"/>
      <c r="I48" s="16"/>
      <c r="J48" s="16"/>
      <c r="K48" s="16"/>
      <c r="L48" s="165"/>
    </row>
    <row r="49" spans="1:12" ht="22.5">
      <c r="A49" s="12">
        <v>424600</v>
      </c>
      <c r="B49" s="26" t="s">
        <v>46</v>
      </c>
      <c r="C49" s="353">
        <v>0</v>
      </c>
      <c r="D49" s="165"/>
      <c r="E49" s="165"/>
      <c r="F49" s="14"/>
      <c r="H49" s="16"/>
      <c r="I49" s="16"/>
      <c r="J49" s="16"/>
      <c r="K49" s="16"/>
      <c r="L49" s="165"/>
    </row>
    <row r="50" spans="1:12" ht="12.75">
      <c r="A50" s="12">
        <v>424900</v>
      </c>
      <c r="B50" s="5" t="s">
        <v>47</v>
      </c>
      <c r="C50" s="353">
        <v>80000</v>
      </c>
      <c r="D50" s="165"/>
      <c r="E50" s="165"/>
      <c r="F50" s="14"/>
      <c r="H50" s="16"/>
      <c r="I50" s="16"/>
      <c r="J50" s="16"/>
      <c r="K50" s="16"/>
      <c r="L50" s="165"/>
    </row>
    <row r="51" spans="1:14" ht="12.75">
      <c r="A51" s="8">
        <v>425000</v>
      </c>
      <c r="B51" s="27" t="s">
        <v>48</v>
      </c>
      <c r="C51" s="10">
        <f>C52+C53</f>
        <v>300000</v>
      </c>
      <c r="D51" s="10">
        <f>D52+D53</f>
        <v>0</v>
      </c>
      <c r="E51" s="10">
        <f>E52+E53</f>
        <v>300000</v>
      </c>
      <c r="F51" s="10">
        <f>F52+F53</f>
        <v>0</v>
      </c>
      <c r="G51" s="10">
        <f>G52+G53</f>
        <v>0</v>
      </c>
      <c r="H51" s="238"/>
      <c r="I51" s="238"/>
      <c r="J51" s="238"/>
      <c r="K51" s="238"/>
      <c r="L51" s="238"/>
      <c r="M51" s="202"/>
      <c r="N51" s="240"/>
    </row>
    <row r="52" spans="1:14" ht="12.75">
      <c r="A52" s="12">
        <v>425100</v>
      </c>
      <c r="B52" s="5" t="s">
        <v>49</v>
      </c>
      <c r="C52" s="353">
        <v>300000</v>
      </c>
      <c r="D52" s="57"/>
      <c r="E52" s="57">
        <f>C52-D52</f>
        <v>300000</v>
      </c>
      <c r="F52" s="14">
        <f>D52/C52*100</f>
        <v>0</v>
      </c>
      <c r="H52" s="16"/>
      <c r="I52" s="16"/>
      <c r="J52" s="241"/>
      <c r="K52" s="16"/>
      <c r="L52" s="5"/>
      <c r="M52" s="202"/>
      <c r="N52" s="240"/>
    </row>
    <row r="53" spans="1:14" ht="12.75">
      <c r="A53" s="12">
        <v>425200</v>
      </c>
      <c r="B53" s="5" t="s">
        <v>50</v>
      </c>
      <c r="C53" s="353">
        <f t="shared" si="0"/>
        <v>0</v>
      </c>
      <c r="D53" s="57"/>
      <c r="E53" s="165"/>
      <c r="F53" s="14"/>
      <c r="H53" s="16"/>
      <c r="I53" s="16"/>
      <c r="J53" s="16"/>
      <c r="K53" s="16"/>
      <c r="L53" s="242"/>
      <c r="M53" s="202"/>
      <c r="N53" s="243"/>
    </row>
    <row r="54" spans="1:14" ht="12.75">
      <c r="A54" s="8">
        <v>426000</v>
      </c>
      <c r="B54" s="9" t="s">
        <v>51</v>
      </c>
      <c r="C54" s="10">
        <f>C55+C56+C57+C58+C59+C60+C61+C62+C63</f>
        <v>280000</v>
      </c>
      <c r="D54" s="10">
        <f>SUM(D55:D63)</f>
        <v>0</v>
      </c>
      <c r="E54" s="10">
        <f>SUM(E55:E63)</f>
        <v>26000</v>
      </c>
      <c r="F54" s="10">
        <f>SUM(F55:F63)</f>
        <v>0</v>
      </c>
      <c r="G54" s="10">
        <f>SUM(G55:G63)</f>
        <v>0</v>
      </c>
      <c r="H54" s="238"/>
      <c r="I54" s="238"/>
      <c r="J54" s="238"/>
      <c r="K54" s="238"/>
      <c r="L54" s="238"/>
      <c r="M54" s="202"/>
      <c r="N54" s="243"/>
    </row>
    <row r="55" spans="1:14" ht="12.75">
      <c r="A55" s="12">
        <v>426100</v>
      </c>
      <c r="B55" s="5" t="s">
        <v>52</v>
      </c>
      <c r="C55" s="353">
        <f t="shared" si="0"/>
        <v>0</v>
      </c>
      <c r="D55" s="57"/>
      <c r="E55" s="140">
        <f>C55-D55</f>
        <v>0</v>
      </c>
      <c r="F55" s="14"/>
      <c r="H55" s="16"/>
      <c r="I55" s="16"/>
      <c r="J55" s="16"/>
      <c r="K55" s="16"/>
      <c r="L55" s="242"/>
      <c r="M55" s="202"/>
      <c r="N55" s="243"/>
    </row>
    <row r="56" spans="1:14" ht="12.75">
      <c r="A56" s="12">
        <v>426200</v>
      </c>
      <c r="B56" s="5" t="s">
        <v>53</v>
      </c>
      <c r="C56" s="353">
        <f t="shared" si="0"/>
        <v>0</v>
      </c>
      <c r="D56" s="57"/>
      <c r="E56" s="165"/>
      <c r="F56" s="14"/>
      <c r="H56" s="16"/>
      <c r="I56" s="16"/>
      <c r="J56" s="16"/>
      <c r="K56" s="16"/>
      <c r="L56" s="5"/>
      <c r="M56" s="107"/>
      <c r="N56" s="240"/>
    </row>
    <row r="57" spans="1:14" ht="12.75">
      <c r="A57" s="12">
        <v>426300</v>
      </c>
      <c r="B57" s="26" t="s">
        <v>54</v>
      </c>
      <c r="C57" s="353">
        <f t="shared" si="0"/>
        <v>0</v>
      </c>
      <c r="D57" s="57"/>
      <c r="E57" s="165"/>
      <c r="F57" s="14"/>
      <c r="H57" s="16"/>
      <c r="I57" s="16"/>
      <c r="J57" s="16"/>
      <c r="K57" s="16"/>
      <c r="L57" s="165"/>
      <c r="M57" s="47"/>
      <c r="N57" s="244"/>
    </row>
    <row r="58" spans="1:14" ht="12.75">
      <c r="A58" s="12">
        <v>426400</v>
      </c>
      <c r="B58" s="5" t="s">
        <v>55</v>
      </c>
      <c r="C58" s="353">
        <v>24000</v>
      </c>
      <c r="D58" s="57"/>
      <c r="E58" s="165"/>
      <c r="F58" s="14"/>
      <c r="H58" s="16"/>
      <c r="I58" s="16"/>
      <c r="J58" s="16"/>
      <c r="K58" s="16"/>
      <c r="L58" s="165"/>
      <c r="M58" s="47"/>
      <c r="N58" s="164"/>
    </row>
    <row r="59" spans="1:14" ht="12.75">
      <c r="A59" s="12">
        <v>426500</v>
      </c>
      <c r="B59" s="26" t="s">
        <v>56</v>
      </c>
      <c r="C59" s="353">
        <v>0</v>
      </c>
      <c r="D59" s="57"/>
      <c r="E59" s="165"/>
      <c r="F59" s="14"/>
      <c r="H59" s="16"/>
      <c r="I59" s="16"/>
      <c r="J59" s="16"/>
      <c r="K59" s="16"/>
      <c r="L59" s="165"/>
      <c r="M59" s="47"/>
      <c r="N59" s="164"/>
    </row>
    <row r="60" spans="1:14" ht="12.75">
      <c r="A60" s="12">
        <v>426600</v>
      </c>
      <c r="B60" s="5" t="s">
        <v>57</v>
      </c>
      <c r="C60" s="353">
        <v>200000</v>
      </c>
      <c r="D60" s="57"/>
      <c r="E60" s="165"/>
      <c r="F60" s="14"/>
      <c r="H60" s="16"/>
      <c r="I60" s="16"/>
      <c r="J60" s="16"/>
      <c r="K60" s="16"/>
      <c r="L60" s="165"/>
      <c r="M60" s="47"/>
      <c r="N60" s="164"/>
    </row>
    <row r="61" spans="1:14" ht="12.75">
      <c r="A61" s="12">
        <v>426700</v>
      </c>
      <c r="B61" s="5" t="s">
        <v>58</v>
      </c>
      <c r="C61" s="353">
        <f t="shared" si="0"/>
        <v>0</v>
      </c>
      <c r="D61" s="57"/>
      <c r="E61" s="140">
        <f>C61-D61</f>
        <v>0</v>
      </c>
      <c r="F61" s="14"/>
      <c r="H61" s="16"/>
      <c r="I61" s="16"/>
      <c r="J61" s="16"/>
      <c r="K61" s="16"/>
      <c r="L61" s="165"/>
      <c r="M61" s="47"/>
      <c r="N61" s="164"/>
    </row>
    <row r="62" spans="1:12" ht="12.75">
      <c r="A62" s="12">
        <v>426800</v>
      </c>
      <c r="B62" s="5" t="s">
        <v>59</v>
      </c>
      <c r="C62" s="353">
        <v>30000</v>
      </c>
      <c r="D62" s="57"/>
      <c r="E62" s="140"/>
      <c r="F62" s="14"/>
      <c r="H62" s="16"/>
      <c r="I62" s="16"/>
      <c r="J62" s="16"/>
      <c r="K62" s="16"/>
      <c r="L62" s="165"/>
    </row>
    <row r="63" spans="1:12" ht="12.75">
      <c r="A63" s="12">
        <v>426900</v>
      </c>
      <c r="B63" s="5" t="s">
        <v>60</v>
      </c>
      <c r="C63" s="353">
        <v>26000</v>
      </c>
      <c r="D63" s="57"/>
      <c r="E63" s="140">
        <f>C63-D63</f>
        <v>26000</v>
      </c>
      <c r="F63" s="14"/>
      <c r="H63" s="16"/>
      <c r="I63" s="16"/>
      <c r="J63" s="16"/>
      <c r="K63" s="16"/>
      <c r="L63" s="165"/>
    </row>
    <row r="64" spans="1:12" ht="12.75">
      <c r="A64" s="28">
        <v>463000</v>
      </c>
      <c r="B64" s="29" t="s">
        <v>61</v>
      </c>
      <c r="C64" s="10">
        <f t="shared" si="0"/>
        <v>0</v>
      </c>
      <c r="D64" s="30">
        <f>D65+D66</f>
        <v>0</v>
      </c>
      <c r="E64" s="30">
        <f>E65+E66</f>
        <v>0</v>
      </c>
      <c r="F64" s="30">
        <f>F65+F66</f>
        <v>0</v>
      </c>
      <c r="G64" s="30">
        <f>G65+G66</f>
        <v>0</v>
      </c>
      <c r="H64" s="71"/>
      <c r="I64" s="71"/>
      <c r="J64" s="71"/>
      <c r="K64" s="71"/>
      <c r="L64" s="71"/>
    </row>
    <row r="65" spans="1:12" ht="12.75">
      <c r="A65" s="31">
        <v>463100</v>
      </c>
      <c r="B65" s="32" t="s">
        <v>62</v>
      </c>
      <c r="C65" s="353">
        <f t="shared" si="0"/>
        <v>0</v>
      </c>
      <c r="D65" s="57"/>
      <c r="E65" s="140"/>
      <c r="F65" s="14"/>
      <c r="H65" s="16"/>
      <c r="I65" s="16"/>
      <c r="J65" s="16"/>
      <c r="K65" s="16"/>
      <c r="L65" s="165"/>
    </row>
    <row r="66" spans="1:12" ht="12.75">
      <c r="A66" s="31">
        <v>463200</v>
      </c>
      <c r="B66" s="32" t="s">
        <v>63</v>
      </c>
      <c r="C66" s="353">
        <f t="shared" si="0"/>
        <v>0</v>
      </c>
      <c r="D66" s="57"/>
      <c r="E66" s="140"/>
      <c r="F66" s="14"/>
      <c r="H66" s="16"/>
      <c r="I66" s="16"/>
      <c r="J66" s="16"/>
      <c r="K66" s="16"/>
      <c r="L66" s="165"/>
    </row>
    <row r="67" spans="1:12" ht="12.75">
      <c r="A67" s="8">
        <v>472000</v>
      </c>
      <c r="B67" s="9" t="s">
        <v>64</v>
      </c>
      <c r="C67" s="10">
        <f t="shared" si="0"/>
        <v>0</v>
      </c>
      <c r="D67" s="10">
        <f>SUM(D68:D76)</f>
        <v>0</v>
      </c>
      <c r="E67" s="10">
        <f>SUM(E68:E76)</f>
        <v>0</v>
      </c>
      <c r="F67" s="10">
        <f>SUM(F68:F76)</f>
        <v>0</v>
      </c>
      <c r="G67" s="10">
        <f>SUM(G68:G76)</f>
        <v>0</v>
      </c>
      <c r="H67" s="238"/>
      <c r="I67" s="238"/>
      <c r="J67" s="238"/>
      <c r="K67" s="238"/>
      <c r="L67" s="238"/>
    </row>
    <row r="68" spans="1:12" ht="12.75">
      <c r="A68" s="12">
        <v>472100</v>
      </c>
      <c r="B68" s="26" t="s">
        <v>65</v>
      </c>
      <c r="C68" s="353">
        <f t="shared" si="0"/>
        <v>0</v>
      </c>
      <c r="D68" s="165"/>
      <c r="E68" s="165"/>
      <c r="F68" s="14"/>
      <c r="H68" s="16"/>
      <c r="I68" s="16"/>
      <c r="J68" s="16"/>
      <c r="K68" s="16"/>
      <c r="L68" s="165"/>
    </row>
    <row r="69" spans="1:12" ht="12.75">
      <c r="A69" s="12">
        <v>472200</v>
      </c>
      <c r="B69" s="5" t="s">
        <v>66</v>
      </c>
      <c r="C69" s="353">
        <f aca="true" t="shared" si="1" ref="C69:C108">H69+I69+J69+K69</f>
        <v>0</v>
      </c>
      <c r="D69" s="165"/>
      <c r="E69" s="165"/>
      <c r="F69" s="14"/>
      <c r="H69" s="16"/>
      <c r="I69" s="16"/>
      <c r="J69" s="16"/>
      <c r="K69" s="16"/>
      <c r="L69" s="165"/>
    </row>
    <row r="70" spans="1:12" ht="12.75">
      <c r="A70" s="12">
        <v>472300</v>
      </c>
      <c r="B70" s="5" t="s">
        <v>67</v>
      </c>
      <c r="C70" s="353">
        <f t="shared" si="1"/>
        <v>0</v>
      </c>
      <c r="D70" s="165"/>
      <c r="E70" s="165"/>
      <c r="F70" s="14"/>
      <c r="H70" s="16"/>
      <c r="I70" s="16"/>
      <c r="J70" s="16"/>
      <c r="K70" s="16"/>
      <c r="L70" s="165"/>
    </row>
    <row r="71" spans="1:12" ht="12.75">
      <c r="A71" s="12">
        <v>472400</v>
      </c>
      <c r="B71" s="5" t="s">
        <v>68</v>
      </c>
      <c r="C71" s="353">
        <f t="shared" si="1"/>
        <v>0</v>
      </c>
      <c r="D71" s="165"/>
      <c r="E71" s="165"/>
      <c r="F71" s="14"/>
      <c r="H71" s="16"/>
      <c r="I71" s="16"/>
      <c r="J71" s="16"/>
      <c r="K71" s="16"/>
      <c r="L71" s="165"/>
    </row>
    <row r="72" spans="1:12" ht="12.75">
      <c r="A72" s="12">
        <v>472500</v>
      </c>
      <c r="B72" s="5" t="s">
        <v>69</v>
      </c>
      <c r="C72" s="353">
        <f t="shared" si="1"/>
        <v>0</v>
      </c>
      <c r="D72" s="165"/>
      <c r="E72" s="165"/>
      <c r="F72" s="14"/>
      <c r="H72" s="16"/>
      <c r="I72" s="16"/>
      <c r="J72" s="16"/>
      <c r="K72" s="16"/>
      <c r="L72" s="165"/>
    </row>
    <row r="73" spans="1:12" ht="12.75">
      <c r="A73" s="12">
        <v>472600</v>
      </c>
      <c r="B73" s="5" t="s">
        <v>70</v>
      </c>
      <c r="C73" s="353">
        <f t="shared" si="1"/>
        <v>0</v>
      </c>
      <c r="D73" s="165"/>
      <c r="E73" s="165"/>
      <c r="F73" s="14"/>
      <c r="H73" s="16"/>
      <c r="I73" s="16"/>
      <c r="J73" s="16"/>
      <c r="K73" s="16"/>
      <c r="L73" s="165"/>
    </row>
    <row r="74" spans="1:12" ht="12.75">
      <c r="A74" s="12">
        <v>472700</v>
      </c>
      <c r="B74" s="26" t="s">
        <v>71</v>
      </c>
      <c r="C74" s="353">
        <f t="shared" si="1"/>
        <v>0</v>
      </c>
      <c r="D74" s="165"/>
      <c r="E74" s="165"/>
      <c r="F74" s="14"/>
      <c r="H74" s="16"/>
      <c r="I74" s="16"/>
      <c r="J74" s="16"/>
      <c r="K74" s="16"/>
      <c r="L74" s="165"/>
    </row>
    <row r="75" spans="1:12" ht="12.75">
      <c r="A75" s="12">
        <v>472800</v>
      </c>
      <c r="B75" s="5" t="s">
        <v>72</v>
      </c>
      <c r="C75" s="353">
        <f t="shared" si="1"/>
        <v>0</v>
      </c>
      <c r="D75" s="165"/>
      <c r="E75" s="165"/>
      <c r="F75" s="14"/>
      <c r="H75" s="16"/>
      <c r="I75" s="16"/>
      <c r="J75" s="16"/>
      <c r="K75" s="16"/>
      <c r="L75" s="165"/>
    </row>
    <row r="76" spans="1:12" ht="12.75">
      <c r="A76" s="12">
        <v>472900</v>
      </c>
      <c r="B76" s="5" t="s">
        <v>73</v>
      </c>
      <c r="C76" s="353">
        <f t="shared" si="1"/>
        <v>0</v>
      </c>
      <c r="D76" s="165"/>
      <c r="E76" s="165"/>
      <c r="F76" s="14"/>
      <c r="H76" s="16"/>
      <c r="I76" s="16"/>
      <c r="J76" s="16"/>
      <c r="K76" s="16"/>
      <c r="L76" s="165"/>
    </row>
    <row r="77" spans="1:12" ht="12.75">
      <c r="A77" s="28">
        <v>481000</v>
      </c>
      <c r="B77" s="29" t="s">
        <v>74</v>
      </c>
      <c r="C77" s="10">
        <f t="shared" si="1"/>
        <v>0</v>
      </c>
      <c r="D77" s="18">
        <f>D78</f>
        <v>0</v>
      </c>
      <c r="E77" s="18">
        <f>E78</f>
        <v>0</v>
      </c>
      <c r="F77" s="18">
        <f>F78</f>
        <v>0</v>
      </c>
      <c r="G77" s="18">
        <f>G78</f>
        <v>0</v>
      </c>
      <c r="H77" s="61"/>
      <c r="I77" s="61"/>
      <c r="J77" s="61"/>
      <c r="K77" s="61"/>
      <c r="L77" s="61"/>
    </row>
    <row r="78" spans="1:12" ht="12.75">
      <c r="A78" s="31">
        <v>481900</v>
      </c>
      <c r="B78" s="32" t="s">
        <v>75</v>
      </c>
      <c r="C78" s="353">
        <f t="shared" si="1"/>
        <v>0</v>
      </c>
      <c r="D78" s="165"/>
      <c r="E78" s="165"/>
      <c r="F78" s="14"/>
      <c r="H78" s="16"/>
      <c r="I78" s="16"/>
      <c r="J78" s="16"/>
      <c r="K78" s="16"/>
      <c r="L78" s="165"/>
    </row>
    <row r="79" spans="1:12" ht="22.5">
      <c r="A79" s="8">
        <v>482000</v>
      </c>
      <c r="B79" s="27" t="s">
        <v>76</v>
      </c>
      <c r="C79" s="10">
        <f t="shared" si="1"/>
        <v>0</v>
      </c>
      <c r="D79" s="10">
        <f>SUM(D80:D83)</f>
        <v>0</v>
      </c>
      <c r="E79" s="10">
        <f>SUM(E80:E83)</f>
        <v>0</v>
      </c>
      <c r="F79" s="10">
        <f>SUM(F80:F83)</f>
        <v>0</v>
      </c>
      <c r="G79" s="10">
        <f>SUM(G80:G83)</f>
        <v>0</v>
      </c>
      <c r="H79" s="238"/>
      <c r="I79" s="238"/>
      <c r="J79" s="238"/>
      <c r="K79" s="238"/>
      <c r="L79" s="238"/>
    </row>
    <row r="80" spans="1:12" ht="12.75">
      <c r="A80" s="12">
        <v>482100</v>
      </c>
      <c r="B80" s="5" t="s">
        <v>77</v>
      </c>
      <c r="C80" s="353">
        <f t="shared" si="1"/>
        <v>0</v>
      </c>
      <c r="D80" s="165"/>
      <c r="E80" s="165"/>
      <c r="F80" s="14"/>
      <c r="H80" s="16"/>
      <c r="I80" s="16"/>
      <c r="J80" s="16"/>
      <c r="K80" s="16"/>
      <c r="L80" s="165"/>
    </row>
    <row r="81" spans="1:12" ht="12.75">
      <c r="A81" s="12">
        <v>482200</v>
      </c>
      <c r="B81" s="5" t="s">
        <v>78</v>
      </c>
      <c r="C81" s="353">
        <f t="shared" si="1"/>
        <v>0</v>
      </c>
      <c r="D81" s="165"/>
      <c r="E81" s="165"/>
      <c r="F81" s="14"/>
      <c r="H81" s="16"/>
      <c r="I81" s="16"/>
      <c r="J81" s="16"/>
      <c r="K81" s="16"/>
      <c r="L81" s="165"/>
    </row>
    <row r="82" spans="1:12" ht="12.75">
      <c r="A82" s="12">
        <v>482300</v>
      </c>
      <c r="B82" s="5" t="s">
        <v>79</v>
      </c>
      <c r="C82" s="353">
        <f t="shared" si="1"/>
        <v>0</v>
      </c>
      <c r="D82" s="165"/>
      <c r="E82" s="165"/>
      <c r="F82" s="14"/>
      <c r="H82" s="16"/>
      <c r="I82" s="16"/>
      <c r="J82" s="16"/>
      <c r="K82" s="16"/>
      <c r="L82" s="165"/>
    </row>
    <row r="83" spans="1:12" ht="12.75">
      <c r="A83" s="12">
        <v>482400</v>
      </c>
      <c r="B83" s="26" t="s">
        <v>80</v>
      </c>
      <c r="C83" s="353">
        <f t="shared" si="1"/>
        <v>0</v>
      </c>
      <c r="D83" s="165"/>
      <c r="E83" s="165"/>
      <c r="F83" s="14"/>
      <c r="H83" s="16"/>
      <c r="I83" s="16"/>
      <c r="J83" s="16"/>
      <c r="K83" s="16"/>
      <c r="L83" s="165"/>
    </row>
    <row r="84" spans="1:12" ht="12.75">
      <c r="A84" s="28">
        <v>483000</v>
      </c>
      <c r="B84" s="29" t="s">
        <v>81</v>
      </c>
      <c r="C84" s="10">
        <f t="shared" si="1"/>
        <v>0</v>
      </c>
      <c r="D84" s="18">
        <f>D85</f>
        <v>0</v>
      </c>
      <c r="E84" s="18">
        <f>E85</f>
        <v>0</v>
      </c>
      <c r="F84" s="18">
        <f>F85</f>
        <v>0</v>
      </c>
      <c r="G84" s="18">
        <f>G85</f>
        <v>0</v>
      </c>
      <c r="H84" s="61"/>
      <c r="I84" s="61"/>
      <c r="J84" s="61"/>
      <c r="K84" s="61"/>
      <c r="L84" s="61"/>
    </row>
    <row r="85" spans="1:12" ht="12.75">
      <c r="A85" s="12">
        <v>483100</v>
      </c>
      <c r="B85" s="33" t="s">
        <v>81</v>
      </c>
      <c r="C85" s="353">
        <f t="shared" si="1"/>
        <v>0</v>
      </c>
      <c r="D85" s="13"/>
      <c r="E85" s="13"/>
      <c r="F85" s="233"/>
      <c r="G85" s="234"/>
      <c r="H85" s="16"/>
      <c r="I85" s="16"/>
      <c r="J85" s="16"/>
      <c r="K85" s="16"/>
      <c r="L85" s="165"/>
    </row>
    <row r="86" spans="1:12" ht="12.75">
      <c r="A86" s="34">
        <v>499000</v>
      </c>
      <c r="B86" s="212" t="s">
        <v>82</v>
      </c>
      <c r="C86" s="10">
        <f t="shared" si="1"/>
        <v>0</v>
      </c>
      <c r="D86" s="18">
        <f>D87</f>
        <v>0</v>
      </c>
      <c r="E86" s="18">
        <f>E87</f>
        <v>0</v>
      </c>
      <c r="F86" s="18">
        <f>F87</f>
        <v>0</v>
      </c>
      <c r="G86" s="18">
        <f>G87</f>
        <v>0</v>
      </c>
      <c r="H86" s="61"/>
      <c r="I86" s="61"/>
      <c r="J86" s="61"/>
      <c r="K86" s="61"/>
      <c r="L86" s="61"/>
    </row>
    <row r="87" spans="1:12" ht="12.75">
      <c r="A87" s="12">
        <v>499100</v>
      </c>
      <c r="B87" s="26" t="s">
        <v>82</v>
      </c>
      <c r="C87" s="353">
        <f t="shared" si="1"/>
        <v>0</v>
      </c>
      <c r="D87" s="165"/>
      <c r="E87" s="165"/>
      <c r="F87" s="14"/>
      <c r="H87" s="16"/>
      <c r="I87" s="16"/>
      <c r="J87" s="16"/>
      <c r="K87" s="16"/>
      <c r="L87" s="165"/>
    </row>
    <row r="88" spans="1:12" ht="12.75">
      <c r="A88" s="8">
        <v>511000</v>
      </c>
      <c r="B88" s="9" t="s">
        <v>83</v>
      </c>
      <c r="C88" s="10">
        <f>C89+C90+C91+C92</f>
        <v>0</v>
      </c>
      <c r="D88" s="10">
        <f>SUM(D89:D92)</f>
        <v>0</v>
      </c>
      <c r="E88" s="10">
        <f>SUM(E89:E92)</f>
        <v>0</v>
      </c>
      <c r="F88" s="10">
        <f>SUM(F89:F92)</f>
        <v>0</v>
      </c>
      <c r="G88" s="10">
        <f>SUM(G89:G92)</f>
        <v>0</v>
      </c>
      <c r="H88" s="238"/>
      <c r="I88" s="238"/>
      <c r="J88" s="238"/>
      <c r="K88" s="238"/>
      <c r="L88" s="238"/>
    </row>
    <row r="89" spans="1:12" ht="15.75" customHeight="1">
      <c r="A89" s="12">
        <v>511100</v>
      </c>
      <c r="B89" s="5" t="s">
        <v>84</v>
      </c>
      <c r="C89" s="353">
        <f t="shared" si="1"/>
        <v>0</v>
      </c>
      <c r="D89" s="165"/>
      <c r="E89" s="165"/>
      <c r="F89" s="14"/>
      <c r="H89" s="16"/>
      <c r="I89" s="16"/>
      <c r="J89" s="16"/>
      <c r="K89" s="16"/>
      <c r="L89" s="165"/>
    </row>
    <row r="90" spans="1:12" ht="12.75">
      <c r="A90" s="12">
        <v>511200</v>
      </c>
      <c r="B90" s="5" t="s">
        <v>85</v>
      </c>
      <c r="C90" s="353">
        <v>0</v>
      </c>
      <c r="D90" s="165"/>
      <c r="E90" s="165"/>
      <c r="F90" s="14"/>
      <c r="H90" s="16"/>
      <c r="I90" s="16"/>
      <c r="J90" s="16"/>
      <c r="K90" s="16"/>
      <c r="L90" s="165"/>
    </row>
    <row r="91" spans="1:12" ht="12.75">
      <c r="A91" s="12">
        <v>511300</v>
      </c>
      <c r="B91" s="5" t="s">
        <v>86</v>
      </c>
      <c r="C91" s="353">
        <v>0</v>
      </c>
      <c r="D91" s="165"/>
      <c r="E91" s="165"/>
      <c r="F91" s="14"/>
      <c r="H91" s="16"/>
      <c r="I91" s="16"/>
      <c r="J91" s="16"/>
      <c r="K91" s="16"/>
      <c r="L91" s="165"/>
    </row>
    <row r="92" spans="1:12" ht="12.75">
      <c r="A92" s="12">
        <v>511400</v>
      </c>
      <c r="B92" s="5" t="s">
        <v>87</v>
      </c>
      <c r="C92" s="353">
        <v>0</v>
      </c>
      <c r="D92" s="165"/>
      <c r="E92" s="165"/>
      <c r="F92" s="14"/>
      <c r="H92" s="16"/>
      <c r="I92" s="16"/>
      <c r="J92" s="16"/>
      <c r="K92" s="16"/>
      <c r="L92" s="165"/>
    </row>
    <row r="93" spans="1:12" ht="12.75">
      <c r="A93" s="8">
        <v>512000</v>
      </c>
      <c r="B93" s="9" t="s">
        <v>88</v>
      </c>
      <c r="C93" s="10">
        <f t="shared" si="1"/>
        <v>0</v>
      </c>
      <c r="D93" s="10">
        <f>SUM(D94:D102)</f>
        <v>0</v>
      </c>
      <c r="E93" s="10">
        <f>SUM(E94:E102)</f>
        <v>0</v>
      </c>
      <c r="F93" s="10">
        <f>SUM(F94:F102)</f>
        <v>0</v>
      </c>
      <c r="G93" s="10">
        <f>SUM(G94:G102)</f>
        <v>0</v>
      </c>
      <c r="H93" s="238"/>
      <c r="I93" s="238"/>
      <c r="J93" s="238"/>
      <c r="K93" s="238"/>
      <c r="L93" s="238"/>
    </row>
    <row r="94" spans="1:12" ht="12.75" customHeight="1">
      <c r="A94" s="12">
        <v>512100</v>
      </c>
      <c r="B94" s="5" t="s">
        <v>89</v>
      </c>
      <c r="C94" s="353">
        <f t="shared" si="1"/>
        <v>0</v>
      </c>
      <c r="D94" s="165"/>
      <c r="E94" s="165"/>
      <c r="F94" s="14"/>
      <c r="H94" s="16"/>
      <c r="I94" s="16"/>
      <c r="J94" s="16"/>
      <c r="K94" s="16"/>
      <c r="L94" s="165"/>
    </row>
    <row r="95" spans="1:12" ht="12.75">
      <c r="A95" s="12">
        <v>512200</v>
      </c>
      <c r="B95" s="5" t="s">
        <v>90</v>
      </c>
      <c r="C95" s="353">
        <f t="shared" si="1"/>
        <v>0</v>
      </c>
      <c r="D95" s="165"/>
      <c r="E95" s="165"/>
      <c r="F95" s="14"/>
      <c r="H95" s="16"/>
      <c r="I95" s="16"/>
      <c r="J95" s="16"/>
      <c r="K95" s="16"/>
      <c r="L95" s="165"/>
    </row>
    <row r="96" spans="1:12" ht="12.75">
      <c r="A96" s="12">
        <v>512300</v>
      </c>
      <c r="B96" s="5" t="s">
        <v>91</v>
      </c>
      <c r="C96" s="353">
        <f t="shared" si="1"/>
        <v>0</v>
      </c>
      <c r="D96" s="165"/>
      <c r="E96" s="165"/>
      <c r="F96" s="14"/>
      <c r="H96" s="16"/>
      <c r="I96" s="16"/>
      <c r="J96" s="16"/>
      <c r="K96" s="16"/>
      <c r="L96" s="165"/>
    </row>
    <row r="97" spans="1:12" ht="12.75">
      <c r="A97" s="12">
        <v>512400</v>
      </c>
      <c r="B97" s="5" t="s">
        <v>92</v>
      </c>
      <c r="C97" s="353">
        <f t="shared" si="1"/>
        <v>0</v>
      </c>
      <c r="D97" s="165"/>
      <c r="E97" s="165"/>
      <c r="F97" s="14"/>
      <c r="H97" s="16"/>
      <c r="I97" s="16"/>
      <c r="J97" s="16"/>
      <c r="K97" s="16"/>
      <c r="L97" s="165"/>
    </row>
    <row r="98" spans="1:12" ht="12.75">
      <c r="A98" s="12">
        <v>512500</v>
      </c>
      <c r="B98" s="5" t="s">
        <v>93</v>
      </c>
      <c r="C98" s="353">
        <f t="shared" si="1"/>
        <v>0</v>
      </c>
      <c r="D98" s="165"/>
      <c r="E98" s="165"/>
      <c r="F98" s="14"/>
      <c r="H98" s="16"/>
      <c r="I98" s="16"/>
      <c r="J98" s="16"/>
      <c r="K98" s="16"/>
      <c r="L98" s="165"/>
    </row>
    <row r="99" spans="1:12" ht="12.75">
      <c r="A99" s="12">
        <v>512600</v>
      </c>
      <c r="B99" s="5" t="s">
        <v>94</v>
      </c>
      <c r="C99" s="353">
        <f t="shared" si="1"/>
        <v>0</v>
      </c>
      <c r="D99" s="165"/>
      <c r="E99" s="165"/>
      <c r="F99" s="14"/>
      <c r="H99" s="16"/>
      <c r="I99" s="16"/>
      <c r="J99" s="16"/>
      <c r="K99" s="16"/>
      <c r="L99" s="165"/>
    </row>
    <row r="100" spans="1:12" ht="12.75">
      <c r="A100" s="12">
        <v>512700</v>
      </c>
      <c r="B100" s="5" t="s">
        <v>95</v>
      </c>
      <c r="C100" s="353">
        <f t="shared" si="1"/>
        <v>0</v>
      </c>
      <c r="D100" s="165"/>
      <c r="E100" s="165"/>
      <c r="F100" s="14"/>
      <c r="H100" s="16"/>
      <c r="I100" s="16"/>
      <c r="J100" s="16"/>
      <c r="K100" s="16"/>
      <c r="L100" s="165"/>
    </row>
    <row r="101" spans="1:12" ht="12.75">
      <c r="A101" s="12">
        <v>512800</v>
      </c>
      <c r="B101" s="5" t="s">
        <v>96</v>
      </c>
      <c r="C101" s="353">
        <f t="shared" si="1"/>
        <v>0</v>
      </c>
      <c r="D101" s="165"/>
      <c r="E101" s="165"/>
      <c r="F101" s="14"/>
      <c r="H101" s="16"/>
      <c r="I101" s="16"/>
      <c r="J101" s="16"/>
      <c r="K101" s="16"/>
      <c r="L101" s="165"/>
    </row>
    <row r="102" spans="1:12" ht="22.5">
      <c r="A102" s="12">
        <v>512900</v>
      </c>
      <c r="B102" s="26" t="s">
        <v>112</v>
      </c>
      <c r="C102" s="353">
        <f t="shared" si="1"/>
        <v>0</v>
      </c>
      <c r="D102" s="165"/>
      <c r="E102" s="165"/>
      <c r="F102" s="14"/>
      <c r="H102" s="16"/>
      <c r="I102" s="16"/>
      <c r="J102" s="16"/>
      <c r="K102" s="16"/>
      <c r="L102" s="165"/>
    </row>
    <row r="103" spans="1:12" ht="12.75">
      <c r="A103" s="8">
        <v>515000</v>
      </c>
      <c r="B103" s="9" t="s">
        <v>98</v>
      </c>
      <c r="C103" s="10">
        <f t="shared" si="1"/>
        <v>0</v>
      </c>
      <c r="D103" s="10">
        <f>D104</f>
        <v>0</v>
      </c>
      <c r="E103" s="10">
        <f>E104</f>
        <v>0</v>
      </c>
      <c r="F103" s="10">
        <f>F104</f>
        <v>0</v>
      </c>
      <c r="G103" s="10">
        <f>G104</f>
        <v>0</v>
      </c>
      <c r="H103" s="238"/>
      <c r="I103" s="238"/>
      <c r="J103" s="238"/>
      <c r="K103" s="238"/>
      <c r="L103" s="238"/>
    </row>
    <row r="104" spans="1:12" ht="12.75">
      <c r="A104" s="12">
        <v>515100</v>
      </c>
      <c r="B104" s="5" t="s">
        <v>98</v>
      </c>
      <c r="C104" s="353">
        <f t="shared" si="1"/>
        <v>0</v>
      </c>
      <c r="D104" s="165"/>
      <c r="E104" s="165"/>
      <c r="F104" s="14"/>
      <c r="H104" s="16"/>
      <c r="I104" s="16"/>
      <c r="J104" s="16"/>
      <c r="K104" s="16"/>
      <c r="L104" s="165"/>
    </row>
    <row r="105" spans="1:12" ht="12.75">
      <c r="A105" s="38">
        <v>541000</v>
      </c>
      <c r="B105" s="39" t="s">
        <v>99</v>
      </c>
      <c r="C105" s="10">
        <f t="shared" si="1"/>
        <v>0</v>
      </c>
      <c r="D105" s="10">
        <f>D106</f>
        <v>0</v>
      </c>
      <c r="E105" s="10">
        <f>E106</f>
        <v>0</v>
      </c>
      <c r="F105" s="10">
        <f>F106</f>
        <v>0</v>
      </c>
      <c r="G105" s="10">
        <f>G106</f>
        <v>0</v>
      </c>
      <c r="H105" s="238"/>
      <c r="I105" s="238"/>
      <c r="J105" s="238"/>
      <c r="K105" s="238"/>
      <c r="L105" s="238"/>
    </row>
    <row r="106" spans="1:14" s="53" customFormat="1" ht="12.75">
      <c r="A106" s="41">
        <v>541100</v>
      </c>
      <c r="B106" s="42" t="s">
        <v>99</v>
      </c>
      <c r="C106" s="353">
        <f t="shared" si="1"/>
        <v>0</v>
      </c>
      <c r="D106" s="213"/>
      <c r="E106" s="213"/>
      <c r="F106" s="14"/>
      <c r="H106" s="69"/>
      <c r="I106" s="69"/>
      <c r="J106" s="69"/>
      <c r="K106" s="69"/>
      <c r="L106" s="165"/>
      <c r="M106"/>
      <c r="N106"/>
    </row>
    <row r="107" spans="1:12" ht="12.75">
      <c r="A107" s="38">
        <v>543000</v>
      </c>
      <c r="B107" s="39" t="s">
        <v>100</v>
      </c>
      <c r="C107" s="10">
        <f t="shared" si="1"/>
        <v>0</v>
      </c>
      <c r="D107" s="10">
        <f>D108</f>
        <v>0</v>
      </c>
      <c r="E107" s="10">
        <f>E108</f>
        <v>0</v>
      </c>
      <c r="F107" s="10">
        <f>F108</f>
        <v>0</v>
      </c>
      <c r="G107" s="10">
        <f>G108</f>
        <v>0</v>
      </c>
      <c r="H107" s="238"/>
      <c r="I107" s="238"/>
      <c r="J107" s="238"/>
      <c r="K107" s="238"/>
      <c r="L107" s="238"/>
    </row>
    <row r="108" spans="1:14" ht="12.75">
      <c r="A108" s="12">
        <v>543100</v>
      </c>
      <c r="B108" s="5" t="s">
        <v>101</v>
      </c>
      <c r="C108" s="353">
        <f t="shared" si="1"/>
        <v>0</v>
      </c>
      <c r="D108" s="165"/>
      <c r="E108" s="165"/>
      <c r="F108" s="14"/>
      <c r="H108" s="16"/>
      <c r="I108" s="16"/>
      <c r="J108" s="16"/>
      <c r="K108" s="16"/>
      <c r="L108" s="213"/>
      <c r="M108" s="53"/>
      <c r="N108" s="53"/>
    </row>
    <row r="109" spans="1:12" ht="12.75">
      <c r="A109" s="371" t="s">
        <v>102</v>
      </c>
      <c r="B109" s="371"/>
      <c r="C109" s="10">
        <f>C4+C6+C10+C12+C17+C19+C21+C29+C34+C43+C51+C54+C64+C67+C77+C79+C84+C86+C88+C93+C103+C105+C107</f>
        <v>1500000</v>
      </c>
      <c r="D109" s="60">
        <f>D4+D6+D10+D12+D17+D19+D21+D29+D34+D43+D51+D54+D67+D79+D88+D93+D103+D105+D107</f>
        <v>76272.32</v>
      </c>
      <c r="E109" s="60">
        <f>E4+E6+E10+E12+E17+E19+E21+E29+E34+E43+E51+E54+E67+E79+E88+E93+E103+E105+E107</f>
        <v>1053727.68</v>
      </c>
      <c r="F109" s="60">
        <f>F4+F6+F10+F12+F17+F19+F21+F29+F34+F43+F51+F54+F67+F79+F88+F93+F103+F105+F107</f>
        <v>46.04632000000001</v>
      </c>
      <c r="G109" s="60">
        <f>G4+G6+G10+G12+G17+G19+G21+G29+G34+G43+G51+G54+G67+G79+G88+G93+G103+G105+G107</f>
        <v>0</v>
      </c>
      <c r="H109" s="60"/>
      <c r="I109" s="10"/>
      <c r="J109" s="60"/>
      <c r="K109" s="245"/>
      <c r="L109" s="245"/>
    </row>
    <row r="110" spans="1:6" ht="12.75">
      <c r="A110" s="106"/>
      <c r="B110" s="52"/>
      <c r="C110" s="52"/>
      <c r="D110" s="52"/>
      <c r="E110" s="52"/>
      <c r="F110" s="52"/>
    </row>
    <row r="111" spans="1:6" ht="12.75">
      <c r="A111" s="65"/>
      <c r="B111" s="109" t="s">
        <v>113</v>
      </c>
      <c r="C111" s="67"/>
      <c r="D111" s="215"/>
      <c r="E111" s="52"/>
      <c r="F111" s="52"/>
    </row>
    <row r="112" spans="1:6" ht="12.75">
      <c r="A112" s="110" t="s">
        <v>114</v>
      </c>
      <c r="B112" s="66" t="s">
        <v>115</v>
      </c>
      <c r="C112" s="246">
        <v>1500000</v>
      </c>
      <c r="D112" s="215"/>
      <c r="E112" s="52"/>
      <c r="F112" s="52"/>
    </row>
    <row r="113" spans="1:6" ht="12.75">
      <c r="A113" s="110"/>
      <c r="B113" s="66"/>
      <c r="C113" s="247"/>
      <c r="D113" s="215"/>
      <c r="E113" s="52"/>
      <c r="F113" s="52"/>
    </row>
    <row r="114" spans="1:6" ht="12.75">
      <c r="A114" s="110"/>
      <c r="B114" s="66"/>
      <c r="C114" s="247"/>
      <c r="D114" s="215"/>
      <c r="E114" s="52"/>
      <c r="F114" s="52"/>
    </row>
    <row r="115" spans="1:8" ht="12.75">
      <c r="A115" s="110"/>
      <c r="B115" s="66"/>
      <c r="C115" s="246"/>
      <c r="D115" s="215"/>
      <c r="E115" s="52"/>
      <c r="F115" s="52"/>
      <c r="H115" s="17"/>
    </row>
    <row r="116" spans="1:14" s="52" customFormat="1" ht="12.75">
      <c r="A116" s="371" t="s">
        <v>102</v>
      </c>
      <c r="B116" s="371"/>
      <c r="C116" s="60">
        <f>C115+C114+C113+C112</f>
        <v>1500000</v>
      </c>
      <c r="D116" s="216"/>
      <c r="L116"/>
      <c r="M116"/>
      <c r="N116"/>
    </row>
    <row r="118" spans="12:14" ht="12.75">
      <c r="L118" s="52"/>
      <c r="M118" s="52"/>
      <c r="N118" s="52"/>
    </row>
    <row r="119" ht="12.75">
      <c r="B119" s="51" t="s">
        <v>144</v>
      </c>
    </row>
    <row r="120" ht="12.75">
      <c r="B120" s="51" t="s">
        <v>145</v>
      </c>
    </row>
    <row r="121" ht="12.75">
      <c r="B121" s="43" t="s">
        <v>146</v>
      </c>
    </row>
    <row r="122" ht="12.75">
      <c r="B122" s="168" t="s">
        <v>147</v>
      </c>
    </row>
    <row r="123" spans="4:5" ht="12.75">
      <c r="D123" s="51"/>
      <c r="E123" s="51"/>
    </row>
    <row r="124" spans="4:5" ht="12.75">
      <c r="D124" s="51"/>
      <c r="E124" s="51"/>
    </row>
    <row r="125" spans="3:5" ht="12.75">
      <c r="C125" s="51"/>
      <c r="D125" s="51"/>
      <c r="E125" s="51"/>
    </row>
    <row r="126" spans="4:5" ht="12.75">
      <c r="D126" s="51"/>
      <c r="E126" s="51"/>
    </row>
  </sheetData>
  <sheetProtection selectLockedCells="1" selectUnlockedCells="1"/>
  <mergeCells count="3">
    <mergeCell ref="A1:C1"/>
    <mergeCell ref="A109:B109"/>
    <mergeCell ref="A116:B116"/>
  </mergeCells>
  <printOptions/>
  <pageMargins left="0.75" right="0.75" top="1" bottom="1" header="0.5118055555555555" footer="0.5118055555555555"/>
  <pageSetup horizontalDpi="300" verticalDpi="300" orientation="portrait" paperSize="9" r:id="rId1"/>
  <rowBreaks count="2" manualBreakCount="2">
    <brk id="42" max="255" man="1"/>
    <brk id="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125"/>
  <sheetViews>
    <sheetView view="pageBreakPreview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0.7109375" style="0" customWidth="1"/>
    <col min="2" max="2" width="43.00390625" style="0" customWidth="1"/>
    <col min="3" max="3" width="22.140625" style="0" customWidth="1"/>
    <col min="4" max="8" width="0" style="0" hidden="1" customWidth="1"/>
    <col min="9" max="10" width="7.28125" style="0" customWidth="1"/>
    <col min="11" max="11" width="8.7109375" style="0" customWidth="1"/>
    <col min="12" max="12" width="6.7109375" style="0" customWidth="1"/>
    <col min="13" max="13" width="7.421875" style="0" customWidth="1"/>
  </cols>
  <sheetData>
    <row r="1" spans="1:6" s="53" customFormat="1" ht="33.75" customHeight="1">
      <c r="A1" s="385" t="s">
        <v>200</v>
      </c>
      <c r="B1" s="385"/>
      <c r="C1" s="385"/>
      <c r="D1" s="248"/>
      <c r="E1" s="248"/>
      <c r="F1" s="248"/>
    </row>
    <row r="2" spans="1:13" ht="31.5" customHeight="1">
      <c r="A2" s="223" t="s">
        <v>0</v>
      </c>
      <c r="B2" s="223" t="s">
        <v>1</v>
      </c>
      <c r="C2" s="224" t="s">
        <v>2</v>
      </c>
      <c r="D2" s="3" t="s">
        <v>136</v>
      </c>
      <c r="E2" s="4" t="s">
        <v>104</v>
      </c>
      <c r="F2" s="3" t="s">
        <v>105</v>
      </c>
      <c r="G2" s="3" t="s">
        <v>137</v>
      </c>
      <c r="H2" s="194" t="s">
        <v>148</v>
      </c>
      <c r="I2" s="129"/>
      <c r="J2" s="195"/>
      <c r="K2" s="195"/>
      <c r="L2" s="195"/>
      <c r="M2" s="129"/>
    </row>
    <row r="3" spans="1:13" ht="12.75">
      <c r="A3" s="6">
        <v>1</v>
      </c>
      <c r="B3" s="6">
        <v>2</v>
      </c>
      <c r="C3" s="6">
        <v>3</v>
      </c>
      <c r="D3" s="165"/>
      <c r="E3" s="165"/>
      <c r="F3" s="165"/>
      <c r="G3" s="165"/>
      <c r="H3" s="197"/>
      <c r="I3" s="142"/>
      <c r="J3" s="142"/>
      <c r="K3" s="142"/>
      <c r="L3" s="142"/>
      <c r="M3" s="142"/>
    </row>
    <row r="4" spans="1:13" ht="12.75">
      <c r="A4" s="8">
        <v>411000</v>
      </c>
      <c r="B4" s="9" t="s">
        <v>3</v>
      </c>
      <c r="C4" s="10">
        <f>I4+J4+K4+L4+M4</f>
        <v>0</v>
      </c>
      <c r="D4" s="10">
        <f>D5</f>
        <v>0</v>
      </c>
      <c r="E4" s="10">
        <f>E5</f>
        <v>0</v>
      </c>
      <c r="F4" s="10">
        <f>F5</f>
        <v>0</v>
      </c>
      <c r="G4" s="134"/>
      <c r="H4" s="249"/>
      <c r="I4" s="171"/>
      <c r="J4" s="171"/>
      <c r="K4" s="171"/>
      <c r="L4" s="171"/>
      <c r="M4" s="171"/>
    </row>
    <row r="5" spans="1:13" ht="12.75">
      <c r="A5" s="12">
        <v>411100</v>
      </c>
      <c r="B5" s="5" t="s">
        <v>3</v>
      </c>
      <c r="C5" s="353">
        <f aca="true" t="shared" si="0" ref="C5:C68">I5+J5+K5+L5+M5</f>
        <v>0</v>
      </c>
      <c r="D5" s="165"/>
      <c r="E5" s="165"/>
      <c r="F5" s="165"/>
      <c r="G5" s="57"/>
      <c r="H5" s="231"/>
      <c r="I5" s="142"/>
      <c r="J5" s="142"/>
      <c r="K5" s="142"/>
      <c r="L5" s="142"/>
      <c r="M5" s="142"/>
    </row>
    <row r="6" spans="1:13" ht="12.75">
      <c r="A6" s="8">
        <v>412000</v>
      </c>
      <c r="B6" s="9" t="s">
        <v>4</v>
      </c>
      <c r="C6" s="10">
        <f t="shared" si="0"/>
        <v>0</v>
      </c>
      <c r="D6" s="10">
        <f>SUM(D7:D9)</f>
        <v>0</v>
      </c>
      <c r="E6" s="10">
        <f>SUM(E7:E9)</f>
        <v>0</v>
      </c>
      <c r="F6" s="10">
        <f>SUM(F7:F9)</f>
        <v>0</v>
      </c>
      <c r="G6" s="134"/>
      <c r="H6" s="249"/>
      <c r="I6" s="171"/>
      <c r="J6" s="171"/>
      <c r="K6" s="171"/>
      <c r="L6" s="171"/>
      <c r="M6" s="171"/>
    </row>
    <row r="7" spans="1:13" ht="12.75">
      <c r="A7" s="12">
        <v>412100</v>
      </c>
      <c r="B7" s="5" t="s">
        <v>5</v>
      </c>
      <c r="C7" s="353">
        <f t="shared" si="0"/>
        <v>0</v>
      </c>
      <c r="D7" s="165"/>
      <c r="E7" s="165"/>
      <c r="F7" s="165"/>
      <c r="G7" s="57"/>
      <c r="H7" s="231"/>
      <c r="I7" s="142"/>
      <c r="J7" s="142"/>
      <c r="K7" s="142"/>
      <c r="L7" s="142"/>
      <c r="M7" s="142"/>
    </row>
    <row r="8" spans="1:13" ht="12.75">
      <c r="A8" s="12">
        <v>412200</v>
      </c>
      <c r="B8" s="5" t="s">
        <v>6</v>
      </c>
      <c r="C8" s="353">
        <f t="shared" si="0"/>
        <v>0</v>
      </c>
      <c r="D8" s="165"/>
      <c r="E8" s="165"/>
      <c r="F8" s="165"/>
      <c r="G8" s="57"/>
      <c r="H8" s="231"/>
      <c r="I8" s="142"/>
      <c r="J8" s="142"/>
      <c r="K8" s="142"/>
      <c r="L8" s="142"/>
      <c r="M8" s="142"/>
    </row>
    <row r="9" spans="1:13" ht="12.75">
      <c r="A9" s="12">
        <v>412300</v>
      </c>
      <c r="B9" s="5" t="s">
        <v>7</v>
      </c>
      <c r="C9" s="353">
        <f t="shared" si="0"/>
        <v>0</v>
      </c>
      <c r="D9" s="165"/>
      <c r="E9" s="165"/>
      <c r="F9" s="165"/>
      <c r="G9" s="57"/>
      <c r="H9" s="231"/>
      <c r="I9" s="142"/>
      <c r="J9" s="142"/>
      <c r="K9" s="142"/>
      <c r="L9" s="142"/>
      <c r="M9" s="142"/>
    </row>
    <row r="10" spans="1:13" ht="12.75">
      <c r="A10" s="8">
        <v>413000</v>
      </c>
      <c r="B10" s="9" t="s">
        <v>8</v>
      </c>
      <c r="C10" s="10">
        <f t="shared" si="0"/>
        <v>0</v>
      </c>
      <c r="D10" s="10">
        <f>D11</f>
        <v>0</v>
      </c>
      <c r="E10" s="10">
        <f>E11</f>
        <v>0</v>
      </c>
      <c r="F10" s="10">
        <f>F11</f>
        <v>0</v>
      </c>
      <c r="G10" s="134"/>
      <c r="H10" s="249"/>
      <c r="I10" s="171"/>
      <c r="J10" s="171"/>
      <c r="K10" s="171"/>
      <c r="L10" s="171"/>
      <c r="M10" s="171"/>
    </row>
    <row r="11" spans="1:13" ht="12.75">
      <c r="A11" s="12">
        <v>413100</v>
      </c>
      <c r="B11" s="5" t="s">
        <v>8</v>
      </c>
      <c r="C11" s="353">
        <f t="shared" si="0"/>
        <v>0</v>
      </c>
      <c r="D11" s="165"/>
      <c r="E11" s="165"/>
      <c r="F11" s="165"/>
      <c r="G11" s="57"/>
      <c r="H11" s="231"/>
      <c r="I11" s="142"/>
      <c r="J11" s="142"/>
      <c r="K11" s="142"/>
      <c r="L11" s="142"/>
      <c r="M11" s="142"/>
    </row>
    <row r="12" spans="1:13" ht="12.75">
      <c r="A12" s="8">
        <v>414000</v>
      </c>
      <c r="B12" s="9" t="s">
        <v>10</v>
      </c>
      <c r="C12" s="10">
        <f t="shared" si="0"/>
        <v>0</v>
      </c>
      <c r="D12" s="10">
        <f>SUM(D13:D16)</f>
        <v>0</v>
      </c>
      <c r="E12" s="10">
        <f>SUM(E13:E16)</f>
        <v>0</v>
      </c>
      <c r="F12" s="10">
        <f>SUM(F13:F16)</f>
        <v>0</v>
      </c>
      <c r="G12" s="134"/>
      <c r="H12" s="249"/>
      <c r="I12" s="171"/>
      <c r="J12" s="171"/>
      <c r="K12" s="171"/>
      <c r="L12" s="171"/>
      <c r="M12" s="171"/>
    </row>
    <row r="13" spans="1:13" ht="22.5">
      <c r="A13" s="12">
        <v>414100</v>
      </c>
      <c r="B13" s="199" t="s">
        <v>108</v>
      </c>
      <c r="C13" s="353">
        <f t="shared" si="0"/>
        <v>0</v>
      </c>
      <c r="D13" s="165"/>
      <c r="E13" s="165"/>
      <c r="F13" s="165"/>
      <c r="G13" s="57"/>
      <c r="H13" s="231"/>
      <c r="I13" s="142"/>
      <c r="J13" s="142"/>
      <c r="K13" s="142"/>
      <c r="L13" s="142"/>
      <c r="M13" s="142"/>
    </row>
    <row r="14" spans="1:13" ht="12.75">
      <c r="A14" s="12">
        <v>414200</v>
      </c>
      <c r="B14" s="5" t="s">
        <v>12</v>
      </c>
      <c r="C14" s="353">
        <f t="shared" si="0"/>
        <v>0</v>
      </c>
      <c r="D14" s="165"/>
      <c r="E14" s="165"/>
      <c r="F14" s="165"/>
      <c r="G14" s="57"/>
      <c r="H14" s="231"/>
      <c r="I14" s="142"/>
      <c r="J14" s="142"/>
      <c r="K14" s="142"/>
      <c r="L14" s="142"/>
      <c r="M14" s="142"/>
    </row>
    <row r="15" spans="1:13" ht="12.75">
      <c r="A15" s="12">
        <v>414300</v>
      </c>
      <c r="B15" s="5" t="s">
        <v>13</v>
      </c>
      <c r="C15" s="353">
        <f t="shared" si="0"/>
        <v>0</v>
      </c>
      <c r="D15" s="165"/>
      <c r="E15" s="165"/>
      <c r="F15" s="165"/>
      <c r="G15" s="57"/>
      <c r="H15" s="231"/>
      <c r="I15" s="142"/>
      <c r="J15" s="142"/>
      <c r="K15" s="142"/>
      <c r="L15" s="142"/>
      <c r="M15" s="142"/>
    </row>
    <row r="16" spans="1:13" ht="22.5">
      <c r="A16" s="12">
        <v>414400</v>
      </c>
      <c r="B16" s="26" t="s">
        <v>109</v>
      </c>
      <c r="C16" s="353">
        <f t="shared" si="0"/>
        <v>0</v>
      </c>
      <c r="D16" s="165"/>
      <c r="E16" s="165"/>
      <c r="F16" s="165"/>
      <c r="G16" s="57"/>
      <c r="H16" s="231"/>
      <c r="I16" s="142"/>
      <c r="J16" s="142"/>
      <c r="K16" s="142"/>
      <c r="L16" s="142"/>
      <c r="M16" s="142"/>
    </row>
    <row r="17" spans="1:13" ht="12.75">
      <c r="A17" s="8">
        <v>415000</v>
      </c>
      <c r="B17" s="9" t="s">
        <v>15</v>
      </c>
      <c r="C17" s="10">
        <f t="shared" si="0"/>
        <v>0</v>
      </c>
      <c r="D17" s="10">
        <f>D18</f>
        <v>0</v>
      </c>
      <c r="E17" s="10">
        <f>E18</f>
        <v>0</v>
      </c>
      <c r="F17" s="10">
        <f>F18</f>
        <v>0</v>
      </c>
      <c r="G17" s="134"/>
      <c r="H17" s="249"/>
      <c r="I17" s="171"/>
      <c r="J17" s="171"/>
      <c r="K17" s="171"/>
      <c r="L17" s="171"/>
      <c r="M17" s="171"/>
    </row>
    <row r="18" spans="1:13" ht="12.75">
      <c r="A18" s="12">
        <v>415100</v>
      </c>
      <c r="B18" s="5" t="s">
        <v>15</v>
      </c>
      <c r="C18" s="353">
        <f t="shared" si="0"/>
        <v>0</v>
      </c>
      <c r="D18" s="165"/>
      <c r="E18" s="165"/>
      <c r="F18" s="165"/>
      <c r="G18" s="57"/>
      <c r="H18" s="231"/>
      <c r="I18" s="142"/>
      <c r="J18" s="142"/>
      <c r="K18" s="142"/>
      <c r="L18" s="142"/>
      <c r="M18" s="142"/>
    </row>
    <row r="19" spans="1:13" ht="12.75">
      <c r="A19" s="8">
        <v>416000</v>
      </c>
      <c r="B19" s="9" t="s">
        <v>17</v>
      </c>
      <c r="C19" s="10">
        <f t="shared" si="0"/>
        <v>0</v>
      </c>
      <c r="D19" s="10">
        <f>D20</f>
        <v>0</v>
      </c>
      <c r="E19" s="10">
        <f>E20</f>
        <v>0</v>
      </c>
      <c r="F19" s="10">
        <f>F20</f>
        <v>0</v>
      </c>
      <c r="G19" s="134"/>
      <c r="H19" s="249"/>
      <c r="I19" s="171"/>
      <c r="J19" s="171"/>
      <c r="K19" s="171"/>
      <c r="L19" s="171"/>
      <c r="M19" s="171"/>
    </row>
    <row r="20" spans="1:15" ht="12.75">
      <c r="A20" s="12">
        <v>416100</v>
      </c>
      <c r="B20" s="5" t="s">
        <v>17</v>
      </c>
      <c r="C20" s="353">
        <f t="shared" si="0"/>
        <v>0</v>
      </c>
      <c r="D20" s="165"/>
      <c r="E20" s="165"/>
      <c r="F20" s="165"/>
      <c r="G20" s="57"/>
      <c r="H20" s="231"/>
      <c r="I20" s="142"/>
      <c r="J20" s="142"/>
      <c r="K20" s="200"/>
      <c r="L20" s="142"/>
      <c r="M20" s="142"/>
      <c r="N20" s="250"/>
      <c r="O20" s="16"/>
    </row>
    <row r="21" spans="1:15" ht="12.75">
      <c r="A21" s="8">
        <v>421000</v>
      </c>
      <c r="B21" s="9" t="s">
        <v>18</v>
      </c>
      <c r="C21" s="10">
        <f>C22+C23+C24+C25+C26+C27+C28</f>
        <v>385100</v>
      </c>
      <c r="D21" s="10">
        <f>SUM(D22:D28)</f>
        <v>80013.39</v>
      </c>
      <c r="E21" s="10">
        <f>SUM(E22:E28)</f>
        <v>305086.61000000004</v>
      </c>
      <c r="F21" s="10">
        <f>D21/C21*100</f>
        <v>20.777301999480656</v>
      </c>
      <c r="G21" s="71">
        <f>SUM(G22:G28)</f>
        <v>7959</v>
      </c>
      <c r="H21" s="251">
        <f>SUM(H22:H28)</f>
        <v>393059</v>
      </c>
      <c r="I21" s="171"/>
      <c r="J21" s="171"/>
      <c r="K21" s="171"/>
      <c r="L21" s="171"/>
      <c r="M21" s="171"/>
      <c r="N21" s="250"/>
      <c r="O21" s="16"/>
    </row>
    <row r="22" spans="1:15" ht="12.75">
      <c r="A22" s="12">
        <v>421100</v>
      </c>
      <c r="B22" s="5" t="s">
        <v>19</v>
      </c>
      <c r="C22" s="353">
        <v>8000</v>
      </c>
      <c r="D22" s="57">
        <v>6060</v>
      </c>
      <c r="E22" s="57">
        <f>C22-D22</f>
        <v>1940</v>
      </c>
      <c r="F22" s="19">
        <f>D22/C22*100</f>
        <v>75.75</v>
      </c>
      <c r="G22" s="16">
        <v>7959</v>
      </c>
      <c r="H22" s="252">
        <f>C22+G22</f>
        <v>15959</v>
      </c>
      <c r="I22" s="142"/>
      <c r="J22" s="142"/>
      <c r="K22" s="200"/>
      <c r="L22" s="142"/>
      <c r="M22" s="253"/>
      <c r="N22" s="250"/>
      <c r="O22" s="22"/>
    </row>
    <row r="23" spans="1:15" ht="12.75">
      <c r="A23" s="12">
        <v>421200</v>
      </c>
      <c r="B23" s="5" t="s">
        <v>20</v>
      </c>
      <c r="C23" s="353">
        <v>155000</v>
      </c>
      <c r="D23" s="57">
        <v>69619.79</v>
      </c>
      <c r="E23" s="57">
        <f>C23-D23</f>
        <v>85380.21</v>
      </c>
      <c r="F23" s="19">
        <f>D23/C23*100</f>
        <v>44.91599354838709</v>
      </c>
      <c r="G23" s="16"/>
      <c r="H23" s="252">
        <f aca="true" t="shared" si="1" ref="H23:H28">C23+G23</f>
        <v>155000</v>
      </c>
      <c r="I23" s="142"/>
      <c r="J23" s="142"/>
      <c r="K23" s="142"/>
      <c r="L23" s="142"/>
      <c r="M23" s="253"/>
      <c r="N23" s="250"/>
      <c r="O23" s="22"/>
    </row>
    <row r="24" spans="1:15" ht="12.75">
      <c r="A24" s="12">
        <v>421300</v>
      </c>
      <c r="B24" s="5" t="s">
        <v>21</v>
      </c>
      <c r="C24" s="353">
        <v>213600</v>
      </c>
      <c r="D24" s="57"/>
      <c r="E24" s="57">
        <f>C24-D24</f>
        <v>213600</v>
      </c>
      <c r="F24" s="19"/>
      <c r="G24" s="16"/>
      <c r="H24" s="252">
        <f t="shared" si="1"/>
        <v>213600</v>
      </c>
      <c r="I24" s="142"/>
      <c r="J24" s="142"/>
      <c r="K24" s="142"/>
      <c r="L24" s="142"/>
      <c r="M24" s="253"/>
      <c r="N24" s="250"/>
      <c r="O24" s="22"/>
    </row>
    <row r="25" spans="1:15" ht="12.75">
      <c r="A25" s="12">
        <v>421400</v>
      </c>
      <c r="B25" s="5" t="s">
        <v>22</v>
      </c>
      <c r="C25" s="353">
        <v>8500</v>
      </c>
      <c r="D25" s="57">
        <v>4333.6</v>
      </c>
      <c r="E25" s="140">
        <f>C25-D25</f>
        <v>4166.4</v>
      </c>
      <c r="F25" s="19">
        <f>D25/C25*100</f>
        <v>50.98352941176471</v>
      </c>
      <c r="G25" s="16"/>
      <c r="H25" s="252">
        <f t="shared" si="1"/>
        <v>8500</v>
      </c>
      <c r="I25" s="142"/>
      <c r="J25" s="142"/>
      <c r="K25" s="142"/>
      <c r="L25" s="142"/>
      <c r="M25" s="142"/>
      <c r="N25" s="160"/>
      <c r="O25" s="16"/>
    </row>
    <row r="26" spans="1:15" ht="12.75">
      <c r="A26" s="12">
        <v>421500</v>
      </c>
      <c r="B26" s="5" t="s">
        <v>23</v>
      </c>
      <c r="C26" s="353">
        <f t="shared" si="0"/>
        <v>0</v>
      </c>
      <c r="D26" s="57"/>
      <c r="E26" s="57">
        <f>C26-D26</f>
        <v>0</v>
      </c>
      <c r="F26" s="19"/>
      <c r="G26" s="16"/>
      <c r="H26" s="252">
        <f t="shared" si="1"/>
        <v>0</v>
      </c>
      <c r="I26" s="142"/>
      <c r="J26" s="142"/>
      <c r="K26" s="142"/>
      <c r="L26" s="142"/>
      <c r="M26" s="142"/>
      <c r="N26" s="160"/>
      <c r="O26" s="16"/>
    </row>
    <row r="27" spans="1:15" ht="12.75">
      <c r="A27" s="12">
        <v>421600</v>
      </c>
      <c r="B27" s="5" t="s">
        <v>24</v>
      </c>
      <c r="C27" s="353">
        <f t="shared" si="0"/>
        <v>0</v>
      </c>
      <c r="D27" s="57"/>
      <c r="E27" s="165"/>
      <c r="F27" s="165"/>
      <c r="G27" s="16"/>
      <c r="H27" s="252">
        <f t="shared" si="1"/>
        <v>0</v>
      </c>
      <c r="I27" s="142"/>
      <c r="J27" s="142"/>
      <c r="K27" s="142"/>
      <c r="L27" s="142"/>
      <c r="M27" s="142"/>
      <c r="N27" s="160"/>
      <c r="O27" s="16"/>
    </row>
    <row r="28" spans="1:15" ht="12.75">
      <c r="A28" s="12">
        <v>421900</v>
      </c>
      <c r="B28" s="5" t="s">
        <v>181</v>
      </c>
      <c r="C28" s="353">
        <v>0</v>
      </c>
      <c r="D28" s="165"/>
      <c r="E28" s="165"/>
      <c r="F28" s="165"/>
      <c r="G28" s="16"/>
      <c r="H28" s="252">
        <f t="shared" si="1"/>
        <v>0</v>
      </c>
      <c r="I28" s="142"/>
      <c r="J28" s="142"/>
      <c r="K28" s="142"/>
      <c r="L28" s="228"/>
      <c r="M28" s="228"/>
      <c r="N28" s="229"/>
      <c r="O28" s="163"/>
    </row>
    <row r="29" spans="1:15" ht="12.75">
      <c r="A29" s="8">
        <v>422000</v>
      </c>
      <c r="B29" s="9" t="s">
        <v>26</v>
      </c>
      <c r="C29" s="99">
        <f t="shared" si="0"/>
        <v>0</v>
      </c>
      <c r="D29" s="10">
        <f>SUM(D30:D33)</f>
        <v>0</v>
      </c>
      <c r="E29" s="10">
        <f>SUM(E30:E33)</f>
        <v>0</v>
      </c>
      <c r="F29" s="10">
        <f>SUM(F30:F33)</f>
        <v>0</v>
      </c>
      <c r="G29" s="71"/>
      <c r="H29" s="251"/>
      <c r="I29" s="171"/>
      <c r="J29" s="171"/>
      <c r="K29" s="171"/>
      <c r="L29" s="171"/>
      <c r="M29" s="171"/>
      <c r="N29" s="160"/>
      <c r="O29" s="16"/>
    </row>
    <row r="30" spans="1:15" ht="12.75">
      <c r="A30" s="12">
        <v>422100</v>
      </c>
      <c r="B30" s="5" t="s">
        <v>27</v>
      </c>
      <c r="C30" s="353">
        <f t="shared" si="0"/>
        <v>0</v>
      </c>
      <c r="D30" s="165"/>
      <c r="E30" s="165"/>
      <c r="F30" s="165"/>
      <c r="G30" s="57"/>
      <c r="H30" s="231"/>
      <c r="I30" s="142"/>
      <c r="J30" s="142"/>
      <c r="K30" s="142"/>
      <c r="L30" s="142"/>
      <c r="M30" s="142"/>
      <c r="N30" s="160"/>
      <c r="O30" s="16"/>
    </row>
    <row r="31" spans="1:13" ht="12.75">
      <c r="A31" s="12">
        <v>422200</v>
      </c>
      <c r="B31" s="5" t="s">
        <v>28</v>
      </c>
      <c r="C31" s="353">
        <f t="shared" si="0"/>
        <v>0</v>
      </c>
      <c r="D31" s="165"/>
      <c r="E31" s="165"/>
      <c r="F31" s="165"/>
      <c r="G31" s="57"/>
      <c r="H31" s="231"/>
      <c r="I31" s="142"/>
      <c r="J31" s="142"/>
      <c r="K31" s="142"/>
      <c r="L31" s="142"/>
      <c r="M31" s="142"/>
    </row>
    <row r="32" spans="1:13" ht="12.75">
      <c r="A32" s="12">
        <v>422300</v>
      </c>
      <c r="B32" s="5" t="s">
        <v>29</v>
      </c>
      <c r="C32" s="353">
        <f t="shared" si="0"/>
        <v>0</v>
      </c>
      <c r="D32" s="165"/>
      <c r="E32" s="165"/>
      <c r="F32" s="165"/>
      <c r="G32" s="57"/>
      <c r="H32" s="231"/>
      <c r="I32" s="142"/>
      <c r="J32" s="142"/>
      <c r="K32" s="142"/>
      <c r="L32" s="142"/>
      <c r="M32" s="142"/>
    </row>
    <row r="33" spans="1:13" ht="12.75">
      <c r="A33" s="12">
        <v>422900</v>
      </c>
      <c r="B33" s="5" t="s">
        <v>30</v>
      </c>
      <c r="C33" s="353">
        <f t="shared" si="0"/>
        <v>0</v>
      </c>
      <c r="D33" s="165"/>
      <c r="E33" s="165"/>
      <c r="F33" s="165"/>
      <c r="G33" s="57"/>
      <c r="H33" s="231"/>
      <c r="I33" s="142"/>
      <c r="J33" s="142"/>
      <c r="K33" s="142"/>
      <c r="L33" s="142"/>
      <c r="M33" s="142"/>
    </row>
    <row r="34" spans="1:13" ht="12.75">
      <c r="A34" s="8">
        <v>423000</v>
      </c>
      <c r="B34" s="9" t="s">
        <v>31</v>
      </c>
      <c r="C34" s="10">
        <f>C35+C36+C37+C38+C39+C40+C41+C42</f>
        <v>400000</v>
      </c>
      <c r="D34" s="10">
        <f>SUM(D35:D42)</f>
        <v>59358.09</v>
      </c>
      <c r="E34" s="10">
        <f>SUM(E35:E42)</f>
        <v>260030.4</v>
      </c>
      <c r="F34" s="10">
        <f>SUM(F35:F42)</f>
        <v>21.8016</v>
      </c>
      <c r="G34" s="71"/>
      <c r="H34" s="251">
        <f>SUM(H35:H42)</f>
        <v>400000</v>
      </c>
      <c r="I34" s="171"/>
      <c r="J34" s="171"/>
      <c r="K34" s="171"/>
      <c r="L34" s="171"/>
      <c r="M34" s="171"/>
    </row>
    <row r="35" spans="1:13" ht="12.75">
      <c r="A35" s="12">
        <v>423100</v>
      </c>
      <c r="B35" s="5" t="s">
        <v>32</v>
      </c>
      <c r="C35" s="353">
        <f t="shared" si="0"/>
        <v>0</v>
      </c>
      <c r="D35" s="165"/>
      <c r="E35" s="165"/>
      <c r="F35" s="165"/>
      <c r="G35" s="16"/>
      <c r="H35" s="252">
        <f>C35+G35</f>
        <v>0</v>
      </c>
      <c r="I35" s="142"/>
      <c r="J35" s="142"/>
      <c r="K35" s="142"/>
      <c r="L35" s="142"/>
      <c r="M35" s="142"/>
    </row>
    <row r="36" spans="1:13" ht="12.75">
      <c r="A36" s="12">
        <v>423200</v>
      </c>
      <c r="B36" s="5" t="s">
        <v>33</v>
      </c>
      <c r="C36" s="353">
        <f t="shared" si="0"/>
        <v>0</v>
      </c>
      <c r="D36" s="165"/>
      <c r="E36" s="165"/>
      <c r="F36" s="165"/>
      <c r="G36" s="16"/>
      <c r="H36" s="252">
        <f aca="true" t="shared" si="2" ref="H36:H42">C36+G36</f>
        <v>0</v>
      </c>
      <c r="I36" s="142"/>
      <c r="J36" s="142"/>
      <c r="K36" s="142"/>
      <c r="L36" s="142"/>
      <c r="M36" s="142"/>
    </row>
    <row r="37" spans="1:13" ht="12.75">
      <c r="A37" s="12">
        <v>423300</v>
      </c>
      <c r="B37" s="5" t="s">
        <v>34</v>
      </c>
      <c r="C37" s="353">
        <f t="shared" si="0"/>
        <v>0</v>
      </c>
      <c r="D37" s="165"/>
      <c r="E37" s="165"/>
      <c r="F37" s="165"/>
      <c r="G37" s="16"/>
      <c r="H37" s="252">
        <f t="shared" si="2"/>
        <v>0</v>
      </c>
      <c r="I37" s="142"/>
      <c r="J37" s="142"/>
      <c r="K37" s="142"/>
      <c r="L37" s="142"/>
      <c r="M37" s="142"/>
    </row>
    <row r="38" spans="1:13" ht="12.75">
      <c r="A38" s="12">
        <v>423400</v>
      </c>
      <c r="B38" s="5" t="s">
        <v>35</v>
      </c>
      <c r="C38" s="353">
        <v>100000</v>
      </c>
      <c r="D38" s="57">
        <v>3633.6</v>
      </c>
      <c r="E38" s="57">
        <f>C38-D38</f>
        <v>96366.4</v>
      </c>
      <c r="F38" s="165">
        <f>D38/C38*100</f>
        <v>3.6336</v>
      </c>
      <c r="G38" s="16"/>
      <c r="H38" s="252">
        <f t="shared" si="2"/>
        <v>100000</v>
      </c>
      <c r="I38" s="142"/>
      <c r="J38" s="142"/>
      <c r="K38" s="142"/>
      <c r="L38" s="142"/>
      <c r="M38" s="142"/>
    </row>
    <row r="39" spans="1:13" ht="12.75">
      <c r="A39" s="12">
        <v>423500</v>
      </c>
      <c r="B39" s="5" t="s">
        <v>36</v>
      </c>
      <c r="C39" s="353">
        <f t="shared" si="0"/>
        <v>0</v>
      </c>
      <c r="D39" s="57"/>
      <c r="E39" s="165"/>
      <c r="F39" s="165"/>
      <c r="G39" s="16"/>
      <c r="H39" s="252">
        <f t="shared" si="2"/>
        <v>0</v>
      </c>
      <c r="I39" s="142"/>
      <c r="J39" s="142"/>
      <c r="K39" s="142"/>
      <c r="L39" s="142"/>
      <c r="M39" s="142"/>
    </row>
    <row r="40" spans="1:13" ht="12.75">
      <c r="A40" s="12">
        <v>423600</v>
      </c>
      <c r="B40" s="5" t="s">
        <v>37</v>
      </c>
      <c r="C40" s="353">
        <v>100000</v>
      </c>
      <c r="D40" s="57"/>
      <c r="E40" s="165"/>
      <c r="F40" s="165"/>
      <c r="G40" s="16"/>
      <c r="H40" s="252">
        <f t="shared" si="2"/>
        <v>100000</v>
      </c>
      <c r="I40" s="142"/>
      <c r="J40" s="142"/>
      <c r="K40" s="142"/>
      <c r="L40" s="142"/>
      <c r="M40" s="142"/>
    </row>
    <row r="41" spans="1:13" ht="12.75">
      <c r="A41" s="12">
        <v>423700</v>
      </c>
      <c r="B41" s="5" t="s">
        <v>38</v>
      </c>
      <c r="C41" s="353">
        <v>200000</v>
      </c>
      <c r="D41" s="57">
        <v>36336</v>
      </c>
      <c r="E41" s="198">
        <f>C41-D41</f>
        <v>163664</v>
      </c>
      <c r="F41" s="165">
        <f>D41/C41*100</f>
        <v>18.168</v>
      </c>
      <c r="G41" s="16"/>
      <c r="H41" s="252">
        <f t="shared" si="2"/>
        <v>200000</v>
      </c>
      <c r="I41" s="142"/>
      <c r="J41" s="142"/>
      <c r="K41" s="142"/>
      <c r="L41" s="142"/>
      <c r="M41" s="142"/>
    </row>
    <row r="42" spans="1:13" ht="12.75">
      <c r="A42" s="12">
        <v>423900</v>
      </c>
      <c r="B42" s="5" t="s">
        <v>39</v>
      </c>
      <c r="C42" s="353">
        <v>0</v>
      </c>
      <c r="D42" s="57">
        <v>19388.49</v>
      </c>
      <c r="E42" s="165"/>
      <c r="F42" s="165"/>
      <c r="G42" s="16"/>
      <c r="H42" s="252">
        <f t="shared" si="2"/>
        <v>0</v>
      </c>
      <c r="I42" s="142"/>
      <c r="J42" s="142"/>
      <c r="K42" s="142"/>
      <c r="L42" s="142"/>
      <c r="M42" s="142"/>
    </row>
    <row r="43" spans="1:13" ht="12.75">
      <c r="A43" s="8">
        <v>424000</v>
      </c>
      <c r="B43" s="9" t="s">
        <v>40</v>
      </c>
      <c r="C43" s="10">
        <f>C44+C45+C46+C47+C48+C49+C50</f>
        <v>154900</v>
      </c>
      <c r="D43" s="10">
        <f>SUM(D44:D50)</f>
        <v>32000</v>
      </c>
      <c r="E43" s="10">
        <f>SUM(E44:E50)</f>
        <v>22900</v>
      </c>
      <c r="F43" s="10">
        <f>D43/C43*100</f>
        <v>20.65848934796643</v>
      </c>
      <c r="G43" s="71"/>
      <c r="H43" s="251">
        <f>SUM(H44:H50)</f>
        <v>154900</v>
      </c>
      <c r="I43" s="171"/>
      <c r="J43" s="171"/>
      <c r="K43" s="171"/>
      <c r="L43" s="171"/>
      <c r="M43" s="171"/>
    </row>
    <row r="44" spans="1:13" ht="12.75">
      <c r="A44" s="12">
        <v>424100</v>
      </c>
      <c r="B44" s="5" t="s">
        <v>41</v>
      </c>
      <c r="C44" s="353">
        <f t="shared" si="0"/>
        <v>0</v>
      </c>
      <c r="D44" s="165"/>
      <c r="E44" s="165"/>
      <c r="F44" s="19"/>
      <c r="G44" s="16"/>
      <c r="H44" s="252">
        <f>C44+G44</f>
        <v>0</v>
      </c>
      <c r="I44" s="142"/>
      <c r="J44" s="142"/>
      <c r="K44" s="142"/>
      <c r="L44" s="142"/>
      <c r="M44" s="142"/>
    </row>
    <row r="45" spans="1:13" ht="12.75">
      <c r="A45" s="12">
        <v>424200</v>
      </c>
      <c r="B45" s="5" t="s">
        <v>42</v>
      </c>
      <c r="C45" s="353">
        <v>0</v>
      </c>
      <c r="D45" s="57">
        <v>27000</v>
      </c>
      <c r="E45" s="57">
        <f>C45-D45</f>
        <v>-27000</v>
      </c>
      <c r="F45" s="19" t="e">
        <f>D45/C45*100</f>
        <v>#DIV/0!</v>
      </c>
      <c r="G45" s="16"/>
      <c r="H45" s="252">
        <f aca="true" t="shared" si="3" ref="H45:H50">C45+G45</f>
        <v>0</v>
      </c>
      <c r="I45" s="142"/>
      <c r="J45" s="142"/>
      <c r="K45" s="142"/>
      <c r="L45" s="142"/>
      <c r="M45" s="142"/>
    </row>
    <row r="46" spans="1:13" ht="12.75">
      <c r="A46" s="12">
        <v>424300</v>
      </c>
      <c r="B46" s="5" t="s">
        <v>43</v>
      </c>
      <c r="C46" s="353">
        <f t="shared" si="0"/>
        <v>0</v>
      </c>
      <c r="D46" s="57"/>
      <c r="E46" s="165"/>
      <c r="F46" s="19"/>
      <c r="G46" s="16"/>
      <c r="H46" s="252">
        <f t="shared" si="3"/>
        <v>0</v>
      </c>
      <c r="I46" s="142"/>
      <c r="J46" s="142"/>
      <c r="K46" s="142"/>
      <c r="L46" s="142"/>
      <c r="M46" s="142"/>
    </row>
    <row r="47" spans="1:13" ht="12.75">
      <c r="A47" s="12">
        <v>424400</v>
      </c>
      <c r="B47" s="5" t="s">
        <v>44</v>
      </c>
      <c r="C47" s="353">
        <f t="shared" si="0"/>
        <v>0</v>
      </c>
      <c r="D47" s="57"/>
      <c r="E47" s="165"/>
      <c r="F47" s="19"/>
      <c r="G47" s="16"/>
      <c r="H47" s="252">
        <f t="shared" si="3"/>
        <v>0</v>
      </c>
      <c r="I47" s="142"/>
      <c r="J47" s="142"/>
      <c r="K47" s="142"/>
      <c r="L47" s="142"/>
      <c r="M47" s="142"/>
    </row>
    <row r="48" spans="1:13" ht="22.5">
      <c r="A48" s="12">
        <v>424500</v>
      </c>
      <c r="B48" s="26" t="s">
        <v>45</v>
      </c>
      <c r="C48" s="353">
        <f t="shared" si="0"/>
        <v>0</v>
      </c>
      <c r="D48" s="57"/>
      <c r="E48" s="165"/>
      <c r="F48" s="19"/>
      <c r="G48" s="16"/>
      <c r="H48" s="252">
        <f t="shared" si="3"/>
        <v>0</v>
      </c>
      <c r="I48" s="142"/>
      <c r="J48" s="142"/>
      <c r="K48" s="142"/>
      <c r="L48" s="142"/>
      <c r="M48" s="142"/>
    </row>
    <row r="49" spans="1:13" ht="22.5">
      <c r="A49" s="12">
        <v>424600</v>
      </c>
      <c r="B49" s="26" t="s">
        <v>46</v>
      </c>
      <c r="C49" s="353">
        <v>100000</v>
      </c>
      <c r="D49" s="57"/>
      <c r="E49" s="165"/>
      <c r="F49" s="19"/>
      <c r="G49" s="16"/>
      <c r="H49" s="252">
        <f t="shared" si="3"/>
        <v>100000</v>
      </c>
      <c r="I49" s="142"/>
      <c r="J49" s="142"/>
      <c r="K49" s="142"/>
      <c r="L49" s="142"/>
      <c r="M49" s="142"/>
    </row>
    <row r="50" spans="1:13" ht="12.75">
      <c r="A50" s="12">
        <v>424900</v>
      </c>
      <c r="B50" s="5" t="s">
        <v>47</v>
      </c>
      <c r="C50" s="353">
        <v>54900</v>
      </c>
      <c r="D50" s="57">
        <v>5000</v>
      </c>
      <c r="E50" s="140">
        <f>C50-D50</f>
        <v>49900</v>
      </c>
      <c r="F50" s="19"/>
      <c r="G50" s="16"/>
      <c r="H50" s="252">
        <f t="shared" si="3"/>
        <v>54900</v>
      </c>
      <c r="I50" s="142"/>
      <c r="J50" s="142"/>
      <c r="K50" s="142"/>
      <c r="L50" s="142"/>
      <c r="M50" s="142"/>
    </row>
    <row r="51" spans="1:13" ht="22.5">
      <c r="A51" s="8">
        <v>425000</v>
      </c>
      <c r="B51" s="27" t="s">
        <v>48</v>
      </c>
      <c r="C51" s="10">
        <f>C52+C53</f>
        <v>240000</v>
      </c>
      <c r="D51" s="10">
        <f>D52+D53</f>
        <v>4260</v>
      </c>
      <c r="E51" s="10">
        <f>E52+E53</f>
        <v>195740</v>
      </c>
      <c r="F51" s="10">
        <f>D51/C51*100</f>
        <v>1.775</v>
      </c>
      <c r="G51" s="71"/>
      <c r="H51" s="251">
        <f>H52+H53</f>
        <v>200000</v>
      </c>
      <c r="I51" s="171"/>
      <c r="J51" s="171"/>
      <c r="K51" s="171"/>
      <c r="L51" s="171"/>
      <c r="M51" s="171"/>
    </row>
    <row r="52" spans="1:13" ht="12.75">
      <c r="A52" s="12">
        <v>425100</v>
      </c>
      <c r="B52" s="5" t="s">
        <v>49</v>
      </c>
      <c r="C52" s="353">
        <v>200000</v>
      </c>
      <c r="D52" s="57">
        <v>4260</v>
      </c>
      <c r="E52" s="57">
        <f>C52-D52</f>
        <v>195740</v>
      </c>
      <c r="F52" s="19">
        <f>D52/C52*100</f>
        <v>2.13</v>
      </c>
      <c r="G52" s="16"/>
      <c r="H52" s="252">
        <f>C52+G52</f>
        <v>200000</v>
      </c>
      <c r="I52" s="142"/>
      <c r="J52" s="142"/>
      <c r="K52" s="142"/>
      <c r="L52" s="142"/>
      <c r="M52" s="142"/>
    </row>
    <row r="53" spans="1:13" ht="12.75">
      <c r="A53" s="12">
        <v>425200</v>
      </c>
      <c r="B53" s="5" t="s">
        <v>50</v>
      </c>
      <c r="C53" s="353">
        <v>40000</v>
      </c>
      <c r="D53" s="57"/>
      <c r="E53" s="165"/>
      <c r="F53" s="165"/>
      <c r="G53" s="16"/>
      <c r="H53" s="252"/>
      <c r="I53" s="142"/>
      <c r="J53" s="142"/>
      <c r="K53" s="142"/>
      <c r="L53" s="142"/>
      <c r="M53" s="142"/>
    </row>
    <row r="54" spans="1:13" ht="12.75">
      <c r="A54" s="8">
        <v>426000</v>
      </c>
      <c r="B54" s="9" t="s">
        <v>51</v>
      </c>
      <c r="C54" s="10">
        <f>C55+C56+C57+C58+C59+C60+C61+C62+C63</f>
        <v>320000</v>
      </c>
      <c r="D54" s="10">
        <f>SUM(D55:D63)</f>
        <v>43270.75</v>
      </c>
      <c r="E54" s="10">
        <f>SUM(E55:E63)</f>
        <v>86729.25</v>
      </c>
      <c r="F54" s="10">
        <f>D54/C54*100</f>
        <v>13.522109375</v>
      </c>
      <c r="G54" s="71"/>
      <c r="H54" s="251">
        <f>SUM(H55:H63)</f>
        <v>320000</v>
      </c>
      <c r="I54" s="171"/>
      <c r="J54" s="171"/>
      <c r="K54" s="171"/>
      <c r="L54" s="171"/>
      <c r="M54" s="171"/>
    </row>
    <row r="55" spans="1:13" ht="12.75">
      <c r="A55" s="12">
        <v>426100</v>
      </c>
      <c r="B55" s="5" t="s">
        <v>52</v>
      </c>
      <c r="C55" s="353">
        <v>80000</v>
      </c>
      <c r="D55" s="57">
        <v>9720</v>
      </c>
      <c r="E55" s="211">
        <f>C55-D55</f>
        <v>70280</v>
      </c>
      <c r="F55" s="19">
        <f>D55/C55*100</f>
        <v>12.15</v>
      </c>
      <c r="G55" s="16"/>
      <c r="H55" s="252">
        <f>C55+G55</f>
        <v>80000</v>
      </c>
      <c r="I55" s="142"/>
      <c r="J55" s="142"/>
      <c r="K55" s="142"/>
      <c r="L55" s="142"/>
      <c r="M55" s="142"/>
    </row>
    <row r="56" spans="1:13" ht="12.75">
      <c r="A56" s="12">
        <v>426200</v>
      </c>
      <c r="B56" s="5" t="s">
        <v>53</v>
      </c>
      <c r="C56" s="353">
        <f t="shared" si="0"/>
        <v>0</v>
      </c>
      <c r="D56" s="57"/>
      <c r="E56" s="165"/>
      <c r="F56" s="19"/>
      <c r="G56" s="16"/>
      <c r="H56" s="252">
        <f aca="true" t="shared" si="4" ref="H56:H63">C56+G56</f>
        <v>0</v>
      </c>
      <c r="I56" s="142"/>
      <c r="J56" s="142"/>
      <c r="K56" s="142"/>
      <c r="L56" s="142"/>
      <c r="M56" s="142"/>
    </row>
    <row r="57" spans="1:13" ht="12.75">
      <c r="A57" s="12">
        <v>426300</v>
      </c>
      <c r="B57" s="26" t="s">
        <v>54</v>
      </c>
      <c r="C57" s="353">
        <f t="shared" si="0"/>
        <v>0</v>
      </c>
      <c r="D57" s="57"/>
      <c r="E57" s="165"/>
      <c r="F57" s="19"/>
      <c r="G57" s="16"/>
      <c r="H57" s="252">
        <f t="shared" si="4"/>
        <v>0</v>
      </c>
      <c r="I57" s="142"/>
      <c r="J57" s="142"/>
      <c r="K57" s="142"/>
      <c r="L57" s="142"/>
      <c r="M57" s="142"/>
    </row>
    <row r="58" spans="1:13" ht="12.75">
      <c r="A58" s="12">
        <v>426400</v>
      </c>
      <c r="B58" s="5" t="s">
        <v>55</v>
      </c>
      <c r="C58" s="353">
        <v>40000</v>
      </c>
      <c r="D58" s="57"/>
      <c r="E58" s="165"/>
      <c r="F58" s="19"/>
      <c r="G58" s="16"/>
      <c r="H58" s="252">
        <f t="shared" si="4"/>
        <v>40000</v>
      </c>
      <c r="I58" s="142"/>
      <c r="J58" s="142"/>
      <c r="K58" s="142"/>
      <c r="L58" s="142"/>
      <c r="M58" s="142"/>
    </row>
    <row r="59" spans="1:13" ht="12.75">
      <c r="A59" s="12">
        <v>426500</v>
      </c>
      <c r="B59" s="26" t="s">
        <v>56</v>
      </c>
      <c r="C59" s="353">
        <f t="shared" si="0"/>
        <v>0</v>
      </c>
      <c r="D59" s="57"/>
      <c r="E59" s="165"/>
      <c r="F59" s="19"/>
      <c r="G59" s="16"/>
      <c r="H59" s="252">
        <f t="shared" si="4"/>
        <v>0</v>
      </c>
      <c r="I59" s="142"/>
      <c r="J59" s="142"/>
      <c r="K59" s="142"/>
      <c r="L59" s="142"/>
      <c r="M59" s="142"/>
    </row>
    <row r="60" spans="1:13" ht="12.75">
      <c r="A60" s="12">
        <v>426600</v>
      </c>
      <c r="B60" s="5" t="s">
        <v>57</v>
      </c>
      <c r="C60" s="353">
        <v>150000</v>
      </c>
      <c r="D60" s="57"/>
      <c r="E60" s="165"/>
      <c r="F60" s="19"/>
      <c r="G60" s="16"/>
      <c r="H60" s="252">
        <f t="shared" si="4"/>
        <v>150000</v>
      </c>
      <c r="I60" s="142"/>
      <c r="J60" s="142"/>
      <c r="K60" s="142"/>
      <c r="L60" s="142"/>
      <c r="M60" s="142"/>
    </row>
    <row r="61" spans="1:13" ht="12.75">
      <c r="A61" s="12">
        <v>426700</v>
      </c>
      <c r="B61" s="5" t="s">
        <v>58</v>
      </c>
      <c r="C61" s="353">
        <f t="shared" si="0"/>
        <v>0</v>
      </c>
      <c r="D61" s="57"/>
      <c r="E61" s="140"/>
      <c r="F61" s="19"/>
      <c r="G61" s="16"/>
      <c r="H61" s="252">
        <f t="shared" si="4"/>
        <v>0</v>
      </c>
      <c r="I61" s="142"/>
      <c r="J61" s="142"/>
      <c r="K61" s="142"/>
      <c r="L61" s="142"/>
      <c r="M61" s="142"/>
    </row>
    <row r="62" spans="1:13" ht="12.75">
      <c r="A62" s="12">
        <v>426800</v>
      </c>
      <c r="B62" s="5" t="s">
        <v>59</v>
      </c>
      <c r="C62" s="353">
        <v>0</v>
      </c>
      <c r="D62" s="57">
        <v>2223.75</v>
      </c>
      <c r="E62" s="140">
        <f>C62-D62</f>
        <v>-2223.75</v>
      </c>
      <c r="F62" s="19" t="e">
        <f>D62/C62*100</f>
        <v>#DIV/0!</v>
      </c>
      <c r="G62" s="16"/>
      <c r="H62" s="252">
        <f t="shared" si="4"/>
        <v>0</v>
      </c>
      <c r="I62" s="142"/>
      <c r="J62" s="142"/>
      <c r="K62" s="142"/>
      <c r="L62" s="142"/>
      <c r="M62" s="142"/>
    </row>
    <row r="63" spans="1:13" ht="12.75">
      <c r="A63" s="12">
        <v>426900</v>
      </c>
      <c r="B63" s="5" t="s">
        <v>60</v>
      </c>
      <c r="C63" s="353">
        <v>50000</v>
      </c>
      <c r="D63" s="57">
        <v>31327</v>
      </c>
      <c r="E63" s="140">
        <f>C63-D63</f>
        <v>18673</v>
      </c>
      <c r="F63" s="19">
        <f>D63/C63*100</f>
        <v>62.653999999999996</v>
      </c>
      <c r="G63" s="16"/>
      <c r="H63" s="252">
        <f t="shared" si="4"/>
        <v>50000</v>
      </c>
      <c r="I63" s="142"/>
      <c r="J63" s="142"/>
      <c r="K63" s="142"/>
      <c r="L63" s="142"/>
      <c r="M63" s="142"/>
    </row>
    <row r="64" spans="1:13" ht="12.75">
      <c r="A64" s="28">
        <v>463000</v>
      </c>
      <c r="B64" s="29" t="s">
        <v>61</v>
      </c>
      <c r="C64" s="10">
        <f t="shared" si="0"/>
        <v>0</v>
      </c>
      <c r="D64" s="16">
        <f>D65+D66</f>
        <v>0</v>
      </c>
      <c r="E64" s="16">
        <f>E65+E66</f>
        <v>0</v>
      </c>
      <c r="F64" s="16">
        <f>F65+F66</f>
        <v>0</v>
      </c>
      <c r="G64" s="16">
        <f>G65+G66</f>
        <v>0</v>
      </c>
      <c r="H64" s="16">
        <f>H65+H66</f>
        <v>0</v>
      </c>
      <c r="I64" s="142"/>
      <c r="J64" s="142"/>
      <c r="K64" s="142"/>
      <c r="L64" s="142"/>
      <c r="M64" s="142"/>
    </row>
    <row r="65" spans="1:13" ht="12.75">
      <c r="A65" s="31">
        <v>463100</v>
      </c>
      <c r="B65" s="32" t="s">
        <v>62</v>
      </c>
      <c r="C65" s="353">
        <f t="shared" si="0"/>
        <v>0</v>
      </c>
      <c r="D65" s="57"/>
      <c r="E65" s="140"/>
      <c r="F65" s="19"/>
      <c r="G65" s="16"/>
      <c r="H65" s="252"/>
      <c r="I65" s="142"/>
      <c r="J65" s="142"/>
      <c r="K65" s="142"/>
      <c r="L65" s="142"/>
      <c r="M65" s="142"/>
    </row>
    <row r="66" spans="1:13" ht="12.75">
      <c r="A66" s="31">
        <v>463200</v>
      </c>
      <c r="B66" s="32" t="s">
        <v>63</v>
      </c>
      <c r="C66" s="353">
        <f t="shared" si="0"/>
        <v>0</v>
      </c>
      <c r="D66" s="57"/>
      <c r="E66" s="140"/>
      <c r="F66" s="19"/>
      <c r="G66" s="16"/>
      <c r="H66" s="252"/>
      <c r="I66" s="142"/>
      <c r="J66" s="142"/>
      <c r="K66" s="142"/>
      <c r="L66" s="142"/>
      <c r="M66" s="142"/>
    </row>
    <row r="67" spans="1:13" ht="12.75">
      <c r="A67" s="8">
        <v>472000</v>
      </c>
      <c r="B67" s="9" t="s">
        <v>64</v>
      </c>
      <c r="C67" s="10">
        <f t="shared" si="0"/>
        <v>0</v>
      </c>
      <c r="D67" s="10">
        <f>SUM(D68:D76)</f>
        <v>0</v>
      </c>
      <c r="E67" s="10">
        <f>SUM(E68:E76)</f>
        <v>0</v>
      </c>
      <c r="F67" s="10">
        <f>SUM(F68:F76)</f>
        <v>0</v>
      </c>
      <c r="G67" s="71"/>
      <c r="H67" s="251"/>
      <c r="I67" s="171"/>
      <c r="J67" s="171"/>
      <c r="K67" s="171"/>
      <c r="L67" s="171"/>
      <c r="M67" s="171"/>
    </row>
    <row r="68" spans="1:13" ht="12.75">
      <c r="A68" s="12">
        <v>472100</v>
      </c>
      <c r="B68" s="26" t="s">
        <v>65</v>
      </c>
      <c r="C68" s="353">
        <f t="shared" si="0"/>
        <v>0</v>
      </c>
      <c r="D68" s="165"/>
      <c r="E68" s="165"/>
      <c r="F68" s="165"/>
      <c r="G68" s="16"/>
      <c r="H68" s="252"/>
      <c r="I68" s="142"/>
      <c r="J68" s="142"/>
      <c r="K68" s="142"/>
      <c r="L68" s="142"/>
      <c r="M68" s="142"/>
    </row>
    <row r="69" spans="1:13" ht="12.75">
      <c r="A69" s="12">
        <v>472200</v>
      </c>
      <c r="B69" s="5" t="s">
        <v>66</v>
      </c>
      <c r="C69" s="353">
        <f aca="true" t="shared" si="5" ref="C69:C108">I69+J69+K69+L69+M69</f>
        <v>0</v>
      </c>
      <c r="D69" s="165"/>
      <c r="E69" s="165"/>
      <c r="F69" s="165"/>
      <c r="G69" s="16"/>
      <c r="H69" s="252"/>
      <c r="I69" s="142"/>
      <c r="J69" s="142"/>
      <c r="K69" s="142"/>
      <c r="L69" s="142"/>
      <c r="M69" s="142"/>
    </row>
    <row r="70" spans="1:13" ht="12.75">
      <c r="A70" s="12">
        <v>472300</v>
      </c>
      <c r="B70" s="5" t="s">
        <v>67</v>
      </c>
      <c r="C70" s="353">
        <f t="shared" si="5"/>
        <v>0</v>
      </c>
      <c r="D70" s="165"/>
      <c r="E70" s="165"/>
      <c r="F70" s="165"/>
      <c r="G70" s="16"/>
      <c r="H70" s="252"/>
      <c r="I70" s="142"/>
      <c r="J70" s="142"/>
      <c r="K70" s="142"/>
      <c r="L70" s="142"/>
      <c r="M70" s="142"/>
    </row>
    <row r="71" spans="1:13" ht="12.75">
      <c r="A71" s="12">
        <v>472400</v>
      </c>
      <c r="B71" s="5" t="s">
        <v>68</v>
      </c>
      <c r="C71" s="353">
        <f t="shared" si="5"/>
        <v>0</v>
      </c>
      <c r="D71" s="165"/>
      <c r="E71" s="165"/>
      <c r="F71" s="165"/>
      <c r="G71" s="16"/>
      <c r="H71" s="252"/>
      <c r="I71" s="142"/>
      <c r="J71" s="142"/>
      <c r="K71" s="142"/>
      <c r="L71" s="142"/>
      <c r="M71" s="142"/>
    </row>
    <row r="72" spans="1:13" ht="12.75">
      <c r="A72" s="12">
        <v>472500</v>
      </c>
      <c r="B72" s="5" t="s">
        <v>69</v>
      </c>
      <c r="C72" s="353">
        <f t="shared" si="5"/>
        <v>0</v>
      </c>
      <c r="D72" s="165"/>
      <c r="E72" s="165"/>
      <c r="F72" s="165"/>
      <c r="G72" s="16"/>
      <c r="H72" s="252"/>
      <c r="I72" s="142"/>
      <c r="J72" s="142"/>
      <c r="K72" s="142"/>
      <c r="L72" s="142"/>
      <c r="M72" s="142"/>
    </row>
    <row r="73" spans="1:13" ht="12.75">
      <c r="A73" s="12">
        <v>472600</v>
      </c>
      <c r="B73" s="5" t="s">
        <v>70</v>
      </c>
      <c r="C73" s="353">
        <f t="shared" si="5"/>
        <v>0</v>
      </c>
      <c r="D73" s="165"/>
      <c r="E73" s="165"/>
      <c r="F73" s="165"/>
      <c r="G73" s="16"/>
      <c r="H73" s="252"/>
      <c r="I73" s="142"/>
      <c r="J73" s="142"/>
      <c r="K73" s="142"/>
      <c r="L73" s="142"/>
      <c r="M73" s="142"/>
    </row>
    <row r="74" spans="1:13" ht="22.5">
      <c r="A74" s="12">
        <v>472700</v>
      </c>
      <c r="B74" s="26" t="s">
        <v>71</v>
      </c>
      <c r="C74" s="353">
        <f t="shared" si="5"/>
        <v>0</v>
      </c>
      <c r="D74" s="165"/>
      <c r="E74" s="165"/>
      <c r="F74" s="165"/>
      <c r="G74" s="16"/>
      <c r="H74" s="252"/>
      <c r="I74" s="142"/>
      <c r="J74" s="142"/>
      <c r="K74" s="142"/>
      <c r="L74" s="142"/>
      <c r="M74" s="142"/>
    </row>
    <row r="75" spans="1:13" ht="12.75">
      <c r="A75" s="12">
        <v>472800</v>
      </c>
      <c r="B75" s="5" t="s">
        <v>72</v>
      </c>
      <c r="C75" s="353">
        <f t="shared" si="5"/>
        <v>0</v>
      </c>
      <c r="D75" s="165"/>
      <c r="E75" s="165"/>
      <c r="F75" s="165"/>
      <c r="G75" s="16"/>
      <c r="H75" s="252"/>
      <c r="I75" s="142"/>
      <c r="J75" s="142"/>
      <c r="K75" s="142"/>
      <c r="L75" s="142"/>
      <c r="M75" s="142"/>
    </row>
    <row r="76" spans="1:13" ht="12.75">
      <c r="A76" s="12">
        <v>472900</v>
      </c>
      <c r="B76" s="5" t="s">
        <v>73</v>
      </c>
      <c r="C76" s="353">
        <f t="shared" si="5"/>
        <v>0</v>
      </c>
      <c r="D76" s="165"/>
      <c r="E76" s="165"/>
      <c r="F76" s="165"/>
      <c r="G76" s="16"/>
      <c r="H76" s="252"/>
      <c r="I76" s="142"/>
      <c r="J76" s="142"/>
      <c r="K76" s="142"/>
      <c r="L76" s="142"/>
      <c r="M76" s="142"/>
    </row>
    <row r="77" spans="1:13" ht="12.75">
      <c r="A77" s="28">
        <v>481000</v>
      </c>
      <c r="B77" s="29" t="s">
        <v>74</v>
      </c>
      <c r="C77" s="10">
        <f t="shared" si="5"/>
        <v>0</v>
      </c>
      <c r="D77" s="165"/>
      <c r="E77" s="165"/>
      <c r="F77" s="165"/>
      <c r="G77" s="16"/>
      <c r="H77" s="252"/>
      <c r="I77" s="171"/>
      <c r="J77" s="171"/>
      <c r="K77" s="171"/>
      <c r="L77" s="171"/>
      <c r="M77" s="171"/>
    </row>
    <row r="78" spans="1:13" ht="12.75">
      <c r="A78" s="31">
        <v>481900</v>
      </c>
      <c r="B78" s="32" t="s">
        <v>75</v>
      </c>
      <c r="C78" s="353">
        <f t="shared" si="5"/>
        <v>0</v>
      </c>
      <c r="D78" s="165"/>
      <c r="E78" s="165"/>
      <c r="F78" s="165"/>
      <c r="G78" s="16"/>
      <c r="H78" s="252"/>
      <c r="I78" s="142"/>
      <c r="J78" s="142"/>
      <c r="K78" s="142"/>
      <c r="L78" s="142"/>
      <c r="M78" s="142"/>
    </row>
    <row r="79" spans="1:13" ht="22.5">
      <c r="A79" s="8">
        <v>482000</v>
      </c>
      <c r="B79" s="27" t="s">
        <v>76</v>
      </c>
      <c r="C79" s="10">
        <f t="shared" si="5"/>
        <v>0</v>
      </c>
      <c r="D79" s="10">
        <f>SUM(D80:D83)</f>
        <v>0</v>
      </c>
      <c r="E79" s="10">
        <f>SUM(E80:E83)</f>
        <v>0</v>
      </c>
      <c r="F79" s="10">
        <f>SUM(F80:F83)</f>
        <v>0</v>
      </c>
      <c r="G79" s="71"/>
      <c r="H79" s="251"/>
      <c r="I79" s="171"/>
      <c r="J79" s="171"/>
      <c r="K79" s="171"/>
      <c r="L79" s="171"/>
      <c r="M79" s="171"/>
    </row>
    <row r="80" spans="1:13" ht="12.75">
      <c r="A80" s="12">
        <v>482100</v>
      </c>
      <c r="B80" s="5" t="s">
        <v>78</v>
      </c>
      <c r="C80" s="353">
        <f t="shared" si="5"/>
        <v>0</v>
      </c>
      <c r="D80" s="165"/>
      <c r="E80" s="165"/>
      <c r="F80" s="165"/>
      <c r="G80" s="16"/>
      <c r="H80" s="252"/>
      <c r="I80" s="142"/>
      <c r="J80" s="142"/>
      <c r="K80" s="142"/>
      <c r="L80" s="142"/>
      <c r="M80" s="142"/>
    </row>
    <row r="81" spans="1:13" ht="12.75">
      <c r="A81" s="12">
        <v>482200</v>
      </c>
      <c r="B81" s="5" t="s">
        <v>79</v>
      </c>
      <c r="C81" s="353">
        <f t="shared" si="5"/>
        <v>0</v>
      </c>
      <c r="D81" s="165"/>
      <c r="E81" s="165"/>
      <c r="F81" s="165"/>
      <c r="G81" s="16"/>
      <c r="H81" s="252"/>
      <c r="I81" s="142"/>
      <c r="J81" s="142"/>
      <c r="K81" s="142"/>
      <c r="L81" s="142"/>
      <c r="M81" s="142"/>
    </row>
    <row r="82" spans="1:13" ht="22.5">
      <c r="A82" s="12">
        <v>482300</v>
      </c>
      <c r="B82" s="26" t="s">
        <v>80</v>
      </c>
      <c r="C82" s="353">
        <f t="shared" si="5"/>
        <v>0</v>
      </c>
      <c r="D82" s="165"/>
      <c r="E82" s="165"/>
      <c r="F82" s="165"/>
      <c r="G82" s="16"/>
      <c r="H82" s="252"/>
      <c r="I82" s="142"/>
      <c r="J82" s="142"/>
      <c r="K82" s="142"/>
      <c r="L82" s="142"/>
      <c r="M82" s="142"/>
    </row>
    <row r="83" spans="1:13" ht="12.75">
      <c r="A83" s="12">
        <v>482400</v>
      </c>
      <c r="B83" s="26"/>
      <c r="C83" s="353">
        <f t="shared" si="5"/>
        <v>0</v>
      </c>
      <c r="D83" s="165"/>
      <c r="E83" s="165"/>
      <c r="F83" s="165"/>
      <c r="G83" s="16"/>
      <c r="H83" s="252"/>
      <c r="I83" s="142"/>
      <c r="J83" s="142"/>
      <c r="K83" s="142"/>
      <c r="L83" s="142"/>
      <c r="M83" s="142"/>
    </row>
    <row r="84" spans="1:13" ht="12.75">
      <c r="A84" s="28">
        <v>483000</v>
      </c>
      <c r="B84" s="29" t="s">
        <v>129</v>
      </c>
      <c r="C84" s="10">
        <f aca="true" t="shared" si="6" ref="C84:H84">C85</f>
        <v>0</v>
      </c>
      <c r="D84" s="61">
        <f t="shared" si="6"/>
        <v>0</v>
      </c>
      <c r="E84" s="61">
        <f t="shared" si="6"/>
        <v>0</v>
      </c>
      <c r="F84" s="61">
        <f t="shared" si="6"/>
        <v>0</v>
      </c>
      <c r="G84" s="61">
        <f t="shared" si="6"/>
        <v>0</v>
      </c>
      <c r="H84" s="61">
        <f t="shared" si="6"/>
        <v>0</v>
      </c>
      <c r="I84" s="171"/>
      <c r="J84" s="171"/>
      <c r="K84" s="171"/>
      <c r="L84" s="171"/>
      <c r="M84" s="171"/>
    </row>
    <row r="85" spans="1:13" ht="12.75">
      <c r="A85" s="12">
        <v>483100</v>
      </c>
      <c r="B85" s="33" t="s">
        <v>81</v>
      </c>
      <c r="C85" s="353">
        <v>0</v>
      </c>
      <c r="D85" s="13"/>
      <c r="E85" s="13"/>
      <c r="F85" s="233"/>
      <c r="G85" s="16"/>
      <c r="H85" s="252"/>
      <c r="I85" s="142"/>
      <c r="J85" s="142"/>
      <c r="K85" s="142"/>
      <c r="L85" s="142"/>
      <c r="M85" s="142"/>
    </row>
    <row r="86" spans="1:13" ht="12.75">
      <c r="A86" s="34">
        <v>499000</v>
      </c>
      <c r="B86" s="212" t="s">
        <v>82</v>
      </c>
      <c r="C86" s="10">
        <f t="shared" si="5"/>
        <v>0</v>
      </c>
      <c r="D86" s="165"/>
      <c r="E86" s="165"/>
      <c r="F86" s="165"/>
      <c r="G86" s="16"/>
      <c r="H86" s="252"/>
      <c r="I86" s="171"/>
      <c r="J86" s="171"/>
      <c r="K86" s="171"/>
      <c r="L86" s="171"/>
      <c r="M86" s="171"/>
    </row>
    <row r="87" spans="1:13" ht="12.75">
      <c r="A87" s="12">
        <v>499100</v>
      </c>
      <c r="B87" s="26" t="s">
        <v>82</v>
      </c>
      <c r="C87" s="353">
        <f t="shared" si="5"/>
        <v>0</v>
      </c>
      <c r="D87" s="165"/>
      <c r="E87" s="165"/>
      <c r="F87" s="165"/>
      <c r="G87" s="16"/>
      <c r="H87" s="252"/>
      <c r="I87" s="142"/>
      <c r="J87" s="142"/>
      <c r="K87" s="142"/>
      <c r="L87" s="142"/>
      <c r="M87" s="142"/>
    </row>
    <row r="88" spans="1:13" ht="12.75">
      <c r="A88" s="8">
        <v>511000</v>
      </c>
      <c r="B88" s="9" t="s">
        <v>83</v>
      </c>
      <c r="C88" s="10">
        <f>C89+C90+C91+C92</f>
        <v>0</v>
      </c>
      <c r="D88" s="10">
        <f>SUM(D89:D92)</f>
        <v>0</v>
      </c>
      <c r="E88" s="10">
        <f>SUM(E89:E92)</f>
        <v>0</v>
      </c>
      <c r="F88" s="10">
        <f>SUM(F89:F92)</f>
        <v>0</v>
      </c>
      <c r="G88" s="71"/>
      <c r="H88" s="251"/>
      <c r="I88" s="171"/>
      <c r="J88" s="171"/>
      <c r="K88" s="171"/>
      <c r="L88" s="171"/>
      <c r="M88" s="171"/>
    </row>
    <row r="89" spans="1:13" ht="12.75">
      <c r="A89" s="12">
        <v>511100</v>
      </c>
      <c r="B89" s="5" t="s">
        <v>84</v>
      </c>
      <c r="C89" s="353">
        <f t="shared" si="5"/>
        <v>0</v>
      </c>
      <c r="D89" s="165"/>
      <c r="E89" s="165"/>
      <c r="F89" s="165"/>
      <c r="G89" s="16"/>
      <c r="H89" s="252"/>
      <c r="I89" s="142"/>
      <c r="J89" s="142"/>
      <c r="K89" s="142"/>
      <c r="L89" s="142"/>
      <c r="M89" s="142"/>
    </row>
    <row r="90" spans="1:13" ht="12.75">
      <c r="A90" s="12">
        <v>511200</v>
      </c>
      <c r="B90" s="5" t="s">
        <v>85</v>
      </c>
      <c r="C90" s="353">
        <v>0</v>
      </c>
      <c r="D90" s="165"/>
      <c r="E90" s="165"/>
      <c r="F90" s="165"/>
      <c r="G90" s="16"/>
      <c r="H90" s="252"/>
      <c r="I90" s="142"/>
      <c r="J90" s="142"/>
      <c r="K90" s="142"/>
      <c r="L90" s="142"/>
      <c r="M90" s="142"/>
    </row>
    <row r="91" spans="1:13" ht="12.75">
      <c r="A91" s="12">
        <v>511300</v>
      </c>
      <c r="B91" s="5" t="s">
        <v>86</v>
      </c>
      <c r="C91" s="353">
        <v>0</v>
      </c>
      <c r="D91" s="165"/>
      <c r="E91" s="165"/>
      <c r="F91" s="165"/>
      <c r="G91" s="16"/>
      <c r="H91" s="252"/>
      <c r="I91" s="142"/>
      <c r="J91" s="142"/>
      <c r="K91" s="142"/>
      <c r="L91" s="142"/>
      <c r="M91" s="142"/>
    </row>
    <row r="92" spans="1:13" ht="12.75">
      <c r="A92" s="12">
        <v>511400</v>
      </c>
      <c r="B92" s="5" t="s">
        <v>87</v>
      </c>
      <c r="C92" s="353">
        <v>0</v>
      </c>
      <c r="D92" s="165"/>
      <c r="E92" s="165"/>
      <c r="F92" s="165"/>
      <c r="G92" s="16"/>
      <c r="H92" s="252"/>
      <c r="I92" s="142"/>
      <c r="J92" s="142"/>
      <c r="K92" s="142"/>
      <c r="L92" s="142"/>
      <c r="M92" s="142"/>
    </row>
    <row r="93" spans="1:13" ht="12.75">
      <c r="A93" s="8">
        <v>512000</v>
      </c>
      <c r="B93" s="9" t="s">
        <v>88</v>
      </c>
      <c r="C93" s="10">
        <f>C94+C95+C96+C97+C98+C99+C100+C101+C102</f>
        <v>0</v>
      </c>
      <c r="D93" s="10">
        <f>SUM(D94:D102)</f>
        <v>0</v>
      </c>
      <c r="E93" s="10">
        <f>SUM(E94:E102)</f>
        <v>0</v>
      </c>
      <c r="F93" s="10">
        <f>SUM(F94:F102)</f>
        <v>0</v>
      </c>
      <c r="G93" s="71">
        <f>G96</f>
        <v>50000</v>
      </c>
      <c r="H93" s="251">
        <f>SUM(H94:H102)</f>
        <v>50000</v>
      </c>
      <c r="I93" s="171"/>
      <c r="J93" s="171"/>
      <c r="K93" s="171"/>
      <c r="L93" s="171"/>
      <c r="M93" s="171"/>
    </row>
    <row r="94" spans="1:13" ht="12.75">
      <c r="A94" s="12">
        <v>512100</v>
      </c>
      <c r="B94" s="5" t="s">
        <v>89</v>
      </c>
      <c r="C94" s="353">
        <f t="shared" si="5"/>
        <v>0</v>
      </c>
      <c r="D94" s="165"/>
      <c r="E94" s="165"/>
      <c r="F94" s="165"/>
      <c r="G94" s="16"/>
      <c r="H94" s="252">
        <f aca="true" t="shared" si="7" ref="H94:H102">C94+G94</f>
        <v>0</v>
      </c>
      <c r="I94" s="142"/>
      <c r="J94" s="142"/>
      <c r="K94" s="142"/>
      <c r="L94" s="142"/>
      <c r="M94" s="142"/>
    </row>
    <row r="95" spans="1:13" ht="12.75">
      <c r="A95" s="12">
        <v>512200</v>
      </c>
      <c r="B95" s="5" t="s">
        <v>90</v>
      </c>
      <c r="C95" s="353">
        <v>0</v>
      </c>
      <c r="D95" s="165"/>
      <c r="E95" s="165"/>
      <c r="F95" s="165"/>
      <c r="G95" s="16"/>
      <c r="H95" s="252">
        <f t="shared" si="7"/>
        <v>0</v>
      </c>
      <c r="I95" s="142"/>
      <c r="J95" s="142"/>
      <c r="K95" s="142"/>
      <c r="L95" s="142"/>
      <c r="M95" s="142"/>
    </row>
    <row r="96" spans="1:13" ht="12.75">
      <c r="A96" s="12">
        <v>512300</v>
      </c>
      <c r="B96" s="5" t="s">
        <v>91</v>
      </c>
      <c r="C96" s="353">
        <f t="shared" si="5"/>
        <v>0</v>
      </c>
      <c r="D96" s="165"/>
      <c r="E96" s="165"/>
      <c r="F96" s="165"/>
      <c r="G96" s="16">
        <v>50000</v>
      </c>
      <c r="H96" s="252">
        <f t="shared" si="7"/>
        <v>50000</v>
      </c>
      <c r="I96" s="142"/>
      <c r="J96" s="142"/>
      <c r="K96" s="142"/>
      <c r="L96" s="142"/>
      <c r="M96" s="142"/>
    </row>
    <row r="97" spans="1:13" ht="12.75">
      <c r="A97" s="12">
        <v>512400</v>
      </c>
      <c r="B97" s="5" t="s">
        <v>92</v>
      </c>
      <c r="C97" s="353">
        <f t="shared" si="5"/>
        <v>0</v>
      </c>
      <c r="D97" s="165"/>
      <c r="E97" s="165"/>
      <c r="F97" s="165"/>
      <c r="G97" s="16"/>
      <c r="H97" s="252">
        <f t="shared" si="7"/>
        <v>0</v>
      </c>
      <c r="I97" s="142"/>
      <c r="J97" s="142"/>
      <c r="K97" s="142"/>
      <c r="L97" s="142"/>
      <c r="M97" s="142"/>
    </row>
    <row r="98" spans="1:13" ht="12.75">
      <c r="A98" s="12">
        <v>512500</v>
      </c>
      <c r="B98" s="5" t="s">
        <v>93</v>
      </c>
      <c r="C98" s="353">
        <f t="shared" si="5"/>
        <v>0</v>
      </c>
      <c r="D98" s="165"/>
      <c r="E98" s="165"/>
      <c r="F98" s="165"/>
      <c r="G98" s="16"/>
      <c r="H98" s="252">
        <f t="shared" si="7"/>
        <v>0</v>
      </c>
      <c r="I98" s="142"/>
      <c r="J98" s="142"/>
      <c r="K98" s="142"/>
      <c r="L98" s="142"/>
      <c r="M98" s="142"/>
    </row>
    <row r="99" spans="1:13" ht="12.75">
      <c r="A99" s="12">
        <v>512600</v>
      </c>
      <c r="B99" s="5" t="s">
        <v>94</v>
      </c>
      <c r="C99" s="353">
        <f t="shared" si="5"/>
        <v>0</v>
      </c>
      <c r="D99" s="165"/>
      <c r="E99" s="165"/>
      <c r="F99" s="165"/>
      <c r="G99" s="16"/>
      <c r="H99" s="252">
        <f t="shared" si="7"/>
        <v>0</v>
      </c>
      <c r="I99" s="142"/>
      <c r="J99" s="142"/>
      <c r="K99" s="142"/>
      <c r="L99" s="142"/>
      <c r="M99" s="142"/>
    </row>
    <row r="100" spans="1:13" ht="12.75">
      <c r="A100" s="12">
        <v>512700</v>
      </c>
      <c r="B100" s="5" t="s">
        <v>95</v>
      </c>
      <c r="C100" s="353">
        <f t="shared" si="5"/>
        <v>0</v>
      </c>
      <c r="D100" s="165"/>
      <c r="E100" s="165"/>
      <c r="F100" s="165"/>
      <c r="G100" s="16"/>
      <c r="H100" s="252">
        <f t="shared" si="7"/>
        <v>0</v>
      </c>
      <c r="I100" s="142"/>
      <c r="J100" s="142"/>
      <c r="K100" s="142"/>
      <c r="L100" s="142"/>
      <c r="M100" s="142"/>
    </row>
    <row r="101" spans="1:13" ht="12.75">
      <c r="A101" s="12">
        <v>512800</v>
      </c>
      <c r="B101" s="5" t="s">
        <v>96</v>
      </c>
      <c r="C101" s="353">
        <f t="shared" si="5"/>
        <v>0</v>
      </c>
      <c r="D101" s="165"/>
      <c r="E101" s="165"/>
      <c r="F101" s="165"/>
      <c r="G101" s="16"/>
      <c r="H101" s="252">
        <f t="shared" si="7"/>
        <v>0</v>
      </c>
      <c r="I101" s="142"/>
      <c r="J101" s="142"/>
      <c r="K101" s="142"/>
      <c r="L101" s="142"/>
      <c r="M101" s="142"/>
    </row>
    <row r="102" spans="1:13" ht="22.5">
      <c r="A102" s="12">
        <v>512900</v>
      </c>
      <c r="B102" s="26" t="s">
        <v>112</v>
      </c>
      <c r="C102" s="353">
        <f t="shared" si="5"/>
        <v>0</v>
      </c>
      <c r="D102" s="165"/>
      <c r="E102" s="165"/>
      <c r="F102" s="165"/>
      <c r="G102" s="16"/>
      <c r="H102" s="252">
        <f t="shared" si="7"/>
        <v>0</v>
      </c>
      <c r="I102" s="142"/>
      <c r="J102" s="142"/>
      <c r="K102" s="142"/>
      <c r="L102" s="142"/>
      <c r="M102" s="142"/>
    </row>
    <row r="103" spans="1:13" ht="12.75">
      <c r="A103" s="8">
        <v>515000</v>
      </c>
      <c r="B103" s="9" t="s">
        <v>98</v>
      </c>
      <c r="C103" s="10">
        <f t="shared" si="5"/>
        <v>0</v>
      </c>
      <c r="D103" s="10">
        <f>D104</f>
        <v>0</v>
      </c>
      <c r="E103" s="10">
        <f>E104</f>
        <v>0</v>
      </c>
      <c r="F103" s="10">
        <f>F104</f>
        <v>0</v>
      </c>
      <c r="G103" s="71"/>
      <c r="H103" s="251"/>
      <c r="I103" s="171"/>
      <c r="J103" s="171"/>
      <c r="K103" s="171"/>
      <c r="L103" s="171"/>
      <c r="M103" s="171"/>
    </row>
    <row r="104" spans="1:13" ht="12.75">
      <c r="A104" s="12">
        <v>515100</v>
      </c>
      <c r="B104" s="5" t="s">
        <v>98</v>
      </c>
      <c r="C104" s="353">
        <f t="shared" si="5"/>
        <v>0</v>
      </c>
      <c r="D104" s="165"/>
      <c r="E104" s="165"/>
      <c r="F104" s="165"/>
      <c r="G104" s="16"/>
      <c r="H104" s="252"/>
      <c r="I104" s="142"/>
      <c r="J104" s="142"/>
      <c r="K104" s="142"/>
      <c r="L104" s="142"/>
      <c r="M104" s="142"/>
    </row>
    <row r="105" spans="1:13" ht="12.75">
      <c r="A105" s="38">
        <v>541000</v>
      </c>
      <c r="B105" s="39" t="s">
        <v>99</v>
      </c>
      <c r="C105" s="10">
        <f t="shared" si="5"/>
        <v>0</v>
      </c>
      <c r="D105" s="10">
        <f>D106</f>
        <v>0</v>
      </c>
      <c r="E105" s="10">
        <f>E106</f>
        <v>0</v>
      </c>
      <c r="F105" s="10">
        <f>F106</f>
        <v>0</v>
      </c>
      <c r="G105" s="61"/>
      <c r="H105" s="83"/>
      <c r="I105" s="171"/>
      <c r="J105" s="171"/>
      <c r="K105" s="171"/>
      <c r="L105" s="171"/>
      <c r="M105" s="171"/>
    </row>
    <row r="106" spans="1:13" s="53" customFormat="1" ht="12.75">
      <c r="A106" s="41">
        <v>541100</v>
      </c>
      <c r="B106" s="42" t="s">
        <v>99</v>
      </c>
      <c r="C106" s="353">
        <f t="shared" si="5"/>
        <v>0</v>
      </c>
      <c r="D106" s="213"/>
      <c r="E106" s="213"/>
      <c r="F106" s="213"/>
      <c r="G106" s="69"/>
      <c r="H106" s="254"/>
      <c r="I106" s="183"/>
      <c r="J106" s="183"/>
      <c r="K106" s="183"/>
      <c r="L106" s="183"/>
      <c r="M106" s="183"/>
    </row>
    <row r="107" spans="1:13" ht="12.75">
      <c r="A107" s="38">
        <v>543000</v>
      </c>
      <c r="B107" s="39" t="s">
        <v>100</v>
      </c>
      <c r="C107" s="10">
        <f t="shared" si="5"/>
        <v>0</v>
      </c>
      <c r="D107" s="40">
        <f>D108</f>
        <v>0</v>
      </c>
      <c r="E107" s="40">
        <f>E108</f>
        <v>0</v>
      </c>
      <c r="F107" s="40">
        <f>F108</f>
        <v>0</v>
      </c>
      <c r="G107" s="71"/>
      <c r="H107" s="251"/>
      <c r="I107" s="171"/>
      <c r="J107" s="171"/>
      <c r="K107" s="171"/>
      <c r="L107" s="171"/>
      <c r="M107" s="171"/>
    </row>
    <row r="108" spans="1:13" ht="12.75">
      <c r="A108" s="12">
        <v>543100</v>
      </c>
      <c r="B108" s="5" t="s">
        <v>101</v>
      </c>
      <c r="C108" s="353">
        <f t="shared" si="5"/>
        <v>0</v>
      </c>
      <c r="D108" s="165"/>
      <c r="E108" s="165"/>
      <c r="F108" s="165"/>
      <c r="G108" s="16"/>
      <c r="H108" s="252"/>
      <c r="I108" s="142"/>
      <c r="J108" s="142"/>
      <c r="K108" s="142"/>
      <c r="L108" s="142"/>
      <c r="M108" s="142"/>
    </row>
    <row r="109" spans="1:13" ht="12.75">
      <c r="A109" s="255" t="s">
        <v>102</v>
      </c>
      <c r="B109" s="256"/>
      <c r="C109" s="60">
        <f>C4+C6+C10+C12+C17+C19+C21+C29+C34+C43+C51+C54+C64+C67+C77+C79+C84+C86+C88+C93</f>
        <v>1500000</v>
      </c>
      <c r="D109" s="60">
        <f>D4+D6+D10+D12+D17+D19+D21+D29+D34+D43+D51+D54+D67+D79+D88+D93+D103+D105+D107</f>
        <v>218902.22999999998</v>
      </c>
      <c r="E109" s="60">
        <f>E4+E6+E10+E12+E17+E19+E21+E29+E34+E43+E51+E54+E67+E79+E88+E93+E103+E105+E107</f>
        <v>870486.26</v>
      </c>
      <c r="F109" s="60">
        <f>D109/C109*100</f>
        <v>14.593482</v>
      </c>
      <c r="G109" s="61">
        <f>G4+G6+G10+G12+G17+G19+G21+G29+G34+G43+G51+G54+G67+G79+G88+G93+G103+G105+G107</f>
        <v>57959</v>
      </c>
      <c r="H109" s="83">
        <f>H4+H6+H10+H12+H17+H19+H21+H29+H34+H43+H51+H54+H67+H79+H88+H93+H103+H105+H107</f>
        <v>1517959</v>
      </c>
      <c r="I109" s="171"/>
      <c r="J109" s="171"/>
      <c r="K109" s="171"/>
      <c r="L109" s="171"/>
      <c r="M109" s="171"/>
    </row>
    <row r="110" spans="1:13" ht="9" customHeight="1">
      <c r="A110" s="106"/>
      <c r="B110" s="52"/>
      <c r="C110" s="52"/>
      <c r="D110" s="52"/>
      <c r="E110" s="52"/>
      <c r="F110" s="52"/>
      <c r="I110" s="108"/>
      <c r="J110" s="108"/>
      <c r="K110" s="108"/>
      <c r="L110" s="108"/>
      <c r="M110" s="108"/>
    </row>
    <row r="111" spans="1:13" ht="17.25" customHeight="1">
      <c r="A111" s="65"/>
      <c r="B111" s="109" t="s">
        <v>113</v>
      </c>
      <c r="C111" s="67"/>
      <c r="D111" s="215"/>
      <c r="E111" s="52"/>
      <c r="F111" s="52"/>
      <c r="I111" s="108"/>
      <c r="J111" s="108"/>
      <c r="K111" s="108"/>
      <c r="L111" s="108"/>
      <c r="M111" s="108"/>
    </row>
    <row r="112" spans="1:13" ht="15" customHeight="1">
      <c r="A112" s="110" t="s">
        <v>114</v>
      </c>
      <c r="B112" s="66" t="s">
        <v>115</v>
      </c>
      <c r="C112" s="67">
        <v>1500000</v>
      </c>
      <c r="D112" s="215"/>
      <c r="E112" s="52"/>
      <c r="F112" s="52"/>
      <c r="I112" s="108"/>
      <c r="J112" s="108"/>
      <c r="K112" s="108"/>
      <c r="L112" s="108"/>
      <c r="M112" s="108"/>
    </row>
    <row r="113" spans="1:13" ht="15" customHeight="1">
      <c r="A113" s="110" t="s">
        <v>116</v>
      </c>
      <c r="B113" s="66" t="s">
        <v>117</v>
      </c>
      <c r="C113" s="67"/>
      <c r="D113" s="215"/>
      <c r="E113" s="52"/>
      <c r="F113" s="52"/>
      <c r="I113" s="108"/>
      <c r="J113" s="108"/>
      <c r="K113" s="108"/>
      <c r="L113" s="108"/>
      <c r="M113" s="108"/>
    </row>
    <row r="114" spans="1:13" ht="15" customHeight="1">
      <c r="A114" s="110" t="s">
        <v>118</v>
      </c>
      <c r="B114" s="66" t="s">
        <v>119</v>
      </c>
      <c r="C114" s="67"/>
      <c r="D114" s="215"/>
      <c r="E114" s="52"/>
      <c r="F114" s="52"/>
      <c r="I114" s="108"/>
      <c r="J114" s="108"/>
      <c r="K114" s="108"/>
      <c r="L114" s="108"/>
      <c r="M114" s="108"/>
    </row>
    <row r="115" spans="1:13" ht="15" customHeight="1">
      <c r="A115" s="110" t="s">
        <v>120</v>
      </c>
      <c r="B115" s="111" t="s">
        <v>133</v>
      </c>
      <c r="C115" s="67"/>
      <c r="D115" s="215"/>
      <c r="E115" s="52"/>
      <c r="F115" s="52"/>
      <c r="I115" s="108"/>
      <c r="J115" s="108"/>
      <c r="K115" s="108"/>
      <c r="L115" s="108"/>
      <c r="M115" s="108"/>
    </row>
    <row r="116" spans="1:13" ht="24.75" customHeight="1">
      <c r="A116" s="110" t="s">
        <v>120</v>
      </c>
      <c r="B116" s="358" t="s">
        <v>182</v>
      </c>
      <c r="C116" s="67"/>
      <c r="D116" s="215"/>
      <c r="E116" s="52"/>
      <c r="F116" s="52"/>
      <c r="I116" s="108"/>
      <c r="J116" s="108"/>
      <c r="K116" s="108"/>
      <c r="L116" s="108"/>
      <c r="M116" s="108"/>
    </row>
    <row r="117" spans="1:13" s="52" customFormat="1" ht="15" customHeight="1">
      <c r="A117" s="44" t="s">
        <v>102</v>
      </c>
      <c r="B117" s="44"/>
      <c r="C117" s="60">
        <f>SUM(C112:C116)</f>
        <v>1500000</v>
      </c>
      <c r="D117" s="216"/>
      <c r="I117" s="108"/>
      <c r="J117" s="108"/>
      <c r="K117" s="108"/>
      <c r="L117" s="108"/>
      <c r="M117" s="108"/>
    </row>
    <row r="118" spans="1:4" s="52" customFormat="1" ht="10.5" customHeight="1">
      <c r="A118" s="257"/>
      <c r="B118" s="257"/>
      <c r="C118" s="258"/>
      <c r="D118" s="216"/>
    </row>
    <row r="119" spans="1:7" s="52" customFormat="1" ht="10.5" customHeight="1">
      <c r="A119" s="257"/>
      <c r="B119"/>
      <c r="C119" s="258"/>
      <c r="D119"/>
      <c r="E119"/>
      <c r="F119"/>
      <c r="G119"/>
    </row>
    <row r="120" spans="1:7" s="52" customFormat="1" ht="10.5" customHeight="1">
      <c r="A120"/>
      <c r="B120"/>
      <c r="C120"/>
      <c r="D120"/>
      <c r="E120"/>
      <c r="F120"/>
      <c r="G120"/>
    </row>
    <row r="121" spans="1:7" s="52" customFormat="1" ht="10.5" customHeight="1">
      <c r="A121"/>
      <c r="B121"/>
      <c r="C121"/>
      <c r="D121"/>
      <c r="E121"/>
      <c r="F121"/>
      <c r="G121"/>
    </row>
    <row r="122" spans="1:4" ht="15" customHeight="1">
      <c r="A122" s="51"/>
      <c r="B122" s="218" t="s">
        <v>144</v>
      </c>
      <c r="C122" s="259"/>
      <c r="D122" s="259"/>
    </row>
    <row r="123" spans="1:5" ht="15.75">
      <c r="A123" s="116"/>
      <c r="B123" s="299" t="s">
        <v>149</v>
      </c>
      <c r="D123" s="115"/>
      <c r="E123" s="115"/>
    </row>
    <row r="124" spans="1:3" ht="15">
      <c r="A124" s="193"/>
      <c r="B124" s="119" t="s">
        <v>150</v>
      </c>
      <c r="C124" s="115"/>
    </row>
    <row r="125" ht="12.75">
      <c r="B125" s="218" t="s">
        <v>199</v>
      </c>
    </row>
  </sheetData>
  <sheetProtection selectLockedCells="1" selectUnlockedCells="1"/>
  <mergeCells count="1">
    <mergeCell ref="A1:C1"/>
  </mergeCells>
  <printOptions/>
  <pageMargins left="0.9451388888888889" right="0.7479166666666667" top="0.5513888888888889" bottom="0.8270833333333333" header="0.5118055555555555" footer="0.5118055555555555"/>
  <pageSetup horizontalDpi="300" verticalDpi="300" orientation="portrait" paperSize="9" r:id="rId1"/>
  <rowBreaks count="2" manualBreakCount="2">
    <brk id="42" max="255" man="1"/>
    <brk id="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8"/>
  <sheetViews>
    <sheetView view="pageBreakPreview" zoomScaleSheetLayoutView="100" zoomScalePageLayoutView="0" workbookViewId="0" topLeftCell="A1">
      <selection activeCell="G110" sqref="G110"/>
    </sheetView>
  </sheetViews>
  <sheetFormatPr defaultColWidth="9.140625" defaultRowHeight="12.75"/>
  <cols>
    <col min="1" max="1" width="9.421875" style="0" customWidth="1"/>
    <col min="2" max="2" width="36.00390625" style="0" customWidth="1"/>
    <col min="3" max="3" width="12.28125" style="0" customWidth="1"/>
    <col min="4" max="4" width="10.7109375" style="0" customWidth="1"/>
    <col min="5" max="5" width="10.57421875" style="0" customWidth="1"/>
    <col min="6" max="6" width="10.7109375" style="0" customWidth="1"/>
    <col min="7" max="7" width="12.140625" style="0" customWidth="1"/>
  </cols>
  <sheetData>
    <row r="3" spans="1:7" ht="12.75">
      <c r="A3" s="260"/>
      <c r="B3" s="260"/>
      <c r="C3" s="261"/>
      <c r="D3" s="47"/>
      <c r="E3" s="47"/>
      <c r="F3" s="47"/>
      <c r="G3" s="47"/>
    </row>
    <row r="4" spans="1:7" ht="12.75">
      <c r="A4" s="262"/>
      <c r="B4" s="262"/>
      <c r="C4" s="262"/>
      <c r="D4" s="47"/>
      <c r="E4" s="47"/>
      <c r="F4" s="263"/>
      <c r="G4" s="264"/>
    </row>
    <row r="5" spans="1:7" ht="12.75">
      <c r="A5" s="265"/>
      <c r="B5" s="266"/>
      <c r="C5" s="267"/>
      <c r="D5" s="267"/>
      <c r="E5" s="267"/>
      <c r="F5" s="267"/>
      <c r="G5" s="268"/>
    </row>
    <row r="6" spans="1:7" ht="12.75">
      <c r="A6" s="269"/>
      <c r="B6" s="270"/>
      <c r="C6" s="268"/>
      <c r="D6" s="268"/>
      <c r="E6" s="268"/>
      <c r="F6" s="268"/>
      <c r="G6" s="268"/>
    </row>
    <row r="7" spans="1:7" ht="12.75">
      <c r="A7" s="265"/>
      <c r="B7" s="266"/>
      <c r="C7" s="267"/>
      <c r="D7" s="267"/>
      <c r="E7" s="267"/>
      <c r="F7" s="267"/>
      <c r="G7" s="268"/>
    </row>
    <row r="8" spans="1:7" ht="12.75">
      <c r="A8" s="269"/>
      <c r="B8" s="270"/>
      <c r="C8" s="268"/>
      <c r="D8" s="268"/>
      <c r="E8" s="268"/>
      <c r="F8" s="268"/>
      <c r="G8" s="268"/>
    </row>
    <row r="9" spans="1:7" ht="12.75">
      <c r="A9" s="269"/>
      <c r="B9" s="270"/>
      <c r="C9" s="268"/>
      <c r="D9" s="268"/>
      <c r="E9" s="268"/>
      <c r="F9" s="268"/>
      <c r="G9" s="268"/>
    </row>
    <row r="10" spans="1:7" ht="12.75">
      <c r="A10" s="269"/>
      <c r="B10" s="270"/>
      <c r="C10" s="268"/>
      <c r="D10" s="268"/>
      <c r="E10" s="268"/>
      <c r="F10" s="268"/>
      <c r="G10" s="268"/>
    </row>
    <row r="11" spans="1:7" ht="12.75">
      <c r="A11" s="265"/>
      <c r="B11" s="266"/>
      <c r="C11" s="267"/>
      <c r="D11" s="267"/>
      <c r="E11" s="267"/>
      <c r="F11" s="267"/>
      <c r="G11" s="268"/>
    </row>
    <row r="12" spans="1:7" ht="12.75">
      <c r="A12" s="269"/>
      <c r="B12" s="270"/>
      <c r="C12" s="268"/>
      <c r="D12" s="268"/>
      <c r="E12" s="268"/>
      <c r="F12" s="268"/>
      <c r="G12" s="268"/>
    </row>
    <row r="13" spans="1:7" ht="12.75">
      <c r="A13" s="265"/>
      <c r="B13" s="266"/>
      <c r="C13" s="267"/>
      <c r="D13" s="267"/>
      <c r="E13" s="267"/>
      <c r="F13" s="267"/>
      <c r="G13" s="268"/>
    </row>
    <row r="14" spans="1:7" ht="24.75" customHeight="1">
      <c r="A14" s="269"/>
      <c r="B14" s="271"/>
      <c r="C14" s="268"/>
      <c r="D14" s="268"/>
      <c r="E14" s="268"/>
      <c r="F14" s="268"/>
      <c r="G14" s="268"/>
    </row>
    <row r="15" spans="1:7" ht="12.75">
      <c r="A15" s="269"/>
      <c r="B15" s="270"/>
      <c r="C15" s="268"/>
      <c r="D15" s="268"/>
      <c r="E15" s="268"/>
      <c r="F15" s="268"/>
      <c r="G15" s="268"/>
    </row>
    <row r="16" spans="1:7" ht="12.75">
      <c r="A16" s="269"/>
      <c r="B16" s="270"/>
      <c r="C16" s="268"/>
      <c r="D16" s="268"/>
      <c r="E16" s="268"/>
      <c r="F16" s="268"/>
      <c r="G16" s="268"/>
    </row>
    <row r="17" spans="1:7" ht="23.25" customHeight="1">
      <c r="A17" s="269"/>
      <c r="B17" s="271"/>
      <c r="C17" s="268"/>
      <c r="D17" s="268"/>
      <c r="E17" s="268"/>
      <c r="F17" s="268"/>
      <c r="G17" s="268"/>
    </row>
    <row r="18" spans="1:7" ht="12.75">
      <c r="A18" s="265"/>
      <c r="B18" s="266"/>
      <c r="C18" s="267"/>
      <c r="D18" s="267"/>
      <c r="E18" s="267"/>
      <c r="F18" s="267"/>
      <c r="G18" s="268"/>
    </row>
    <row r="19" spans="1:7" ht="12.75">
      <c r="A19" s="269"/>
      <c r="B19" s="270"/>
      <c r="C19" s="268"/>
      <c r="D19" s="268"/>
      <c r="E19" s="268"/>
      <c r="F19" s="268"/>
      <c r="G19" s="268"/>
    </row>
    <row r="20" spans="1:7" ht="12.75">
      <c r="A20" s="265"/>
      <c r="B20" s="266"/>
      <c r="C20" s="267"/>
      <c r="D20" s="267"/>
      <c r="E20" s="267"/>
      <c r="F20" s="267"/>
      <c r="G20" s="268"/>
    </row>
    <row r="21" spans="1:7" ht="12.75">
      <c r="A21" s="269"/>
      <c r="B21" s="270"/>
      <c r="C21" s="268"/>
      <c r="D21" s="268"/>
      <c r="E21" s="268"/>
      <c r="F21" s="268"/>
      <c r="G21" s="268"/>
    </row>
    <row r="22" spans="1:7" ht="12.75">
      <c r="A22" s="265"/>
      <c r="B22" s="266"/>
      <c r="C22" s="267"/>
      <c r="D22" s="267"/>
      <c r="E22" s="267"/>
      <c r="F22" s="267"/>
      <c r="G22" s="268"/>
    </row>
    <row r="23" spans="1:7" ht="12.75">
      <c r="A23" s="269"/>
      <c r="B23" s="270"/>
      <c r="C23" s="268"/>
      <c r="D23" s="268"/>
      <c r="E23" s="268"/>
      <c r="F23" s="268"/>
      <c r="G23" s="268"/>
    </row>
    <row r="24" spans="1:7" ht="12.75">
      <c r="A24" s="269"/>
      <c r="B24" s="270"/>
      <c r="C24" s="268"/>
      <c r="D24" s="268"/>
      <c r="E24" s="268"/>
      <c r="F24" s="268"/>
      <c r="G24" s="268"/>
    </row>
    <row r="25" spans="1:7" ht="12.75">
      <c r="A25" s="269"/>
      <c r="B25" s="270"/>
      <c r="C25" s="268"/>
      <c r="D25" s="268"/>
      <c r="E25" s="268"/>
      <c r="F25" s="268"/>
      <c r="G25" s="268"/>
    </row>
    <row r="26" spans="1:7" ht="12.75">
      <c r="A26" s="269"/>
      <c r="B26" s="270"/>
      <c r="C26" s="268"/>
      <c r="D26" s="268"/>
      <c r="E26" s="268"/>
      <c r="F26" s="268"/>
      <c r="G26" s="268"/>
    </row>
    <row r="27" spans="1:7" ht="12.75">
      <c r="A27" s="269"/>
      <c r="B27" s="270"/>
      <c r="C27" s="268"/>
      <c r="D27" s="268"/>
      <c r="E27" s="268"/>
      <c r="F27" s="268"/>
      <c r="G27" s="268"/>
    </row>
    <row r="28" spans="1:7" ht="12.75">
      <c r="A28" s="269"/>
      <c r="B28" s="270"/>
      <c r="C28" s="268"/>
      <c r="D28" s="268"/>
      <c r="E28" s="268"/>
      <c r="F28" s="268"/>
      <c r="G28" s="268"/>
    </row>
    <row r="29" spans="1:7" ht="12.75">
      <c r="A29" s="269"/>
      <c r="B29" s="270"/>
      <c r="C29" s="268"/>
      <c r="D29" s="268"/>
      <c r="E29" s="268"/>
      <c r="F29" s="268"/>
      <c r="G29" s="268"/>
    </row>
    <row r="30" spans="1:7" ht="12.75">
      <c r="A30" s="265"/>
      <c r="B30" s="266"/>
      <c r="C30" s="267"/>
      <c r="D30" s="267"/>
      <c r="E30" s="267"/>
      <c r="F30" s="267"/>
      <c r="G30" s="268"/>
    </row>
    <row r="31" spans="1:7" ht="12.75">
      <c r="A31" s="269"/>
      <c r="B31" s="270"/>
      <c r="C31" s="268"/>
      <c r="D31" s="268"/>
      <c r="E31" s="268"/>
      <c r="F31" s="268"/>
      <c r="G31" s="268"/>
    </row>
    <row r="32" spans="1:7" ht="12.75">
      <c r="A32" s="269"/>
      <c r="B32" s="270"/>
      <c r="C32" s="268"/>
      <c r="D32" s="268"/>
      <c r="E32" s="268"/>
      <c r="F32" s="268"/>
      <c r="G32" s="268"/>
    </row>
    <row r="33" spans="1:7" ht="12.75">
      <c r="A33" s="269"/>
      <c r="B33" s="270"/>
      <c r="C33" s="268"/>
      <c r="D33" s="268"/>
      <c r="E33" s="268"/>
      <c r="F33" s="268"/>
      <c r="G33" s="268"/>
    </row>
    <row r="34" spans="1:7" ht="12.75">
      <c r="A34" s="269"/>
      <c r="B34" s="270"/>
      <c r="C34" s="268"/>
      <c r="D34" s="268"/>
      <c r="E34" s="268"/>
      <c r="F34" s="268"/>
      <c r="G34" s="268"/>
    </row>
    <row r="35" spans="1:7" ht="12.75">
      <c r="A35" s="265"/>
      <c r="B35" s="266"/>
      <c r="C35" s="267"/>
      <c r="D35" s="267"/>
      <c r="E35" s="267"/>
      <c r="F35" s="267"/>
      <c r="G35" s="268"/>
    </row>
    <row r="36" spans="1:7" ht="12.75">
      <c r="A36" s="269"/>
      <c r="B36" s="270"/>
      <c r="C36" s="268"/>
      <c r="D36" s="268"/>
      <c r="E36" s="268"/>
      <c r="F36" s="268"/>
      <c r="G36" s="268"/>
    </row>
    <row r="37" spans="1:7" ht="12.75">
      <c r="A37" s="269"/>
      <c r="B37" s="270"/>
      <c r="C37" s="268"/>
      <c r="D37" s="268"/>
      <c r="E37" s="268"/>
      <c r="F37" s="268"/>
      <c r="G37" s="268"/>
    </row>
    <row r="38" spans="1:7" ht="12.75">
      <c r="A38" s="269"/>
      <c r="B38" s="270"/>
      <c r="C38" s="268"/>
      <c r="D38" s="268"/>
      <c r="E38" s="268"/>
      <c r="F38" s="268"/>
      <c r="G38" s="268"/>
    </row>
    <row r="39" spans="1:7" ht="12.75">
      <c r="A39" s="269"/>
      <c r="B39" s="270"/>
      <c r="C39" s="268"/>
      <c r="D39" s="268"/>
      <c r="E39" s="268"/>
      <c r="F39" s="268"/>
      <c r="G39" s="268"/>
    </row>
    <row r="40" spans="1:7" ht="12.75">
      <c r="A40" s="269"/>
      <c r="B40" s="270"/>
      <c r="C40" s="268"/>
      <c r="D40" s="268"/>
      <c r="E40" s="268"/>
      <c r="F40" s="268"/>
      <c r="G40" s="268"/>
    </row>
    <row r="41" spans="1:7" ht="12.75">
      <c r="A41" s="269"/>
      <c r="B41" s="270"/>
      <c r="C41" s="268"/>
      <c r="D41" s="268"/>
      <c r="E41" s="268"/>
      <c r="F41" s="268"/>
      <c r="G41" s="268"/>
    </row>
    <row r="42" spans="1:7" ht="12.75">
      <c r="A42" s="269"/>
      <c r="B42" s="270"/>
      <c r="C42" s="268"/>
      <c r="D42" s="268"/>
      <c r="E42" s="268"/>
      <c r="F42" s="268"/>
      <c r="G42" s="268"/>
    </row>
    <row r="43" spans="1:7" ht="12.75">
      <c r="A43" s="269"/>
      <c r="B43" s="270"/>
      <c r="C43" s="268"/>
      <c r="D43" s="268"/>
      <c r="E43" s="268"/>
      <c r="F43" s="268"/>
      <c r="G43" s="268"/>
    </row>
    <row r="44" spans="1:7" ht="12.75">
      <c r="A44" s="265"/>
      <c r="B44" s="266"/>
      <c r="C44" s="267"/>
      <c r="D44" s="267"/>
      <c r="E44" s="267"/>
      <c r="F44" s="267"/>
      <c r="G44" s="268"/>
    </row>
    <row r="45" spans="1:7" ht="12.75">
      <c r="A45" s="269"/>
      <c r="B45" s="270"/>
      <c r="C45" s="268"/>
      <c r="D45" s="268"/>
      <c r="E45" s="268"/>
      <c r="F45" s="268"/>
      <c r="G45" s="268"/>
    </row>
    <row r="46" spans="1:7" ht="12.75">
      <c r="A46" s="269"/>
      <c r="B46" s="270"/>
      <c r="C46" s="268"/>
      <c r="D46" s="268"/>
      <c r="E46" s="268"/>
      <c r="F46" s="268"/>
      <c r="G46" s="268"/>
    </row>
    <row r="47" spans="1:7" ht="12.75">
      <c r="A47" s="269"/>
      <c r="B47" s="270"/>
      <c r="C47" s="268"/>
      <c r="D47" s="268"/>
      <c r="E47" s="268"/>
      <c r="F47" s="268"/>
      <c r="G47" s="268"/>
    </row>
    <row r="48" spans="1:7" ht="12.75">
      <c r="A48" s="269"/>
      <c r="B48" s="270"/>
      <c r="C48" s="268"/>
      <c r="D48" s="268"/>
      <c r="E48" s="268"/>
      <c r="F48" s="268"/>
      <c r="G48" s="268"/>
    </row>
    <row r="49" spans="1:7" ht="26.25" customHeight="1">
      <c r="A49" s="269"/>
      <c r="B49" s="271"/>
      <c r="C49" s="268"/>
      <c r="D49" s="268"/>
      <c r="E49" s="268"/>
      <c r="F49" s="268"/>
      <c r="G49" s="268"/>
    </row>
    <row r="50" spans="1:7" ht="23.25" customHeight="1">
      <c r="A50" s="269"/>
      <c r="B50" s="271"/>
      <c r="C50" s="268"/>
      <c r="D50" s="268"/>
      <c r="E50" s="268"/>
      <c r="F50" s="268"/>
      <c r="G50" s="268"/>
    </row>
    <row r="51" spans="1:7" ht="12.75">
      <c r="A51" s="269"/>
      <c r="B51" s="270"/>
      <c r="C51" s="268"/>
      <c r="D51" s="268"/>
      <c r="E51" s="268"/>
      <c r="F51" s="268"/>
      <c r="G51" s="268"/>
    </row>
    <row r="52" spans="1:7" ht="24.75" customHeight="1">
      <c r="A52" s="265"/>
      <c r="B52" s="272"/>
      <c r="C52" s="267"/>
      <c r="D52" s="267"/>
      <c r="E52" s="267"/>
      <c r="F52" s="267"/>
      <c r="G52" s="268"/>
    </row>
    <row r="53" spans="1:7" ht="12.75">
      <c r="A53" s="269"/>
      <c r="B53" s="270"/>
      <c r="C53" s="268"/>
      <c r="D53" s="268"/>
      <c r="E53" s="268"/>
      <c r="F53" s="268"/>
      <c r="G53" s="268"/>
    </row>
    <row r="54" spans="1:7" ht="12.75">
      <c r="A54" s="269"/>
      <c r="B54" s="270"/>
      <c r="C54" s="268"/>
      <c r="D54" s="268"/>
      <c r="E54" s="268"/>
      <c r="F54" s="268"/>
      <c r="G54" s="268"/>
    </row>
    <row r="55" spans="1:7" ht="12.75">
      <c r="A55" s="265"/>
      <c r="B55" s="266"/>
      <c r="C55" s="267"/>
      <c r="D55" s="267"/>
      <c r="E55" s="267"/>
      <c r="F55" s="267"/>
      <c r="G55" s="268"/>
    </row>
    <row r="56" spans="1:7" ht="12.75">
      <c r="A56" s="269"/>
      <c r="B56" s="270"/>
      <c r="C56" s="268"/>
      <c r="D56" s="268"/>
      <c r="E56" s="268"/>
      <c r="F56" s="268"/>
      <c r="G56" s="268"/>
    </row>
    <row r="57" spans="1:7" ht="12.75">
      <c r="A57" s="269"/>
      <c r="B57" s="270"/>
      <c r="C57" s="268"/>
      <c r="D57" s="268"/>
      <c r="E57" s="268"/>
      <c r="F57" s="268"/>
      <c r="G57" s="268"/>
    </row>
    <row r="58" spans="1:7" ht="21.75" customHeight="1">
      <c r="A58" s="269"/>
      <c r="B58" s="271"/>
      <c r="C58" s="268"/>
      <c r="D58" s="268"/>
      <c r="E58" s="268"/>
      <c r="F58" s="268"/>
      <c r="G58" s="268"/>
    </row>
    <row r="59" spans="1:7" ht="12.75">
      <c r="A59" s="269"/>
      <c r="B59" s="270"/>
      <c r="C59" s="268"/>
      <c r="D59" s="268"/>
      <c r="E59" s="268"/>
      <c r="F59" s="268"/>
      <c r="G59" s="268"/>
    </row>
    <row r="60" spans="1:7" ht="25.5" customHeight="1">
      <c r="A60" s="269"/>
      <c r="B60" s="271"/>
      <c r="C60" s="268"/>
      <c r="D60" s="268"/>
      <c r="E60" s="268"/>
      <c r="F60" s="268"/>
      <c r="G60" s="268"/>
    </row>
    <row r="61" spans="1:7" ht="12.75">
      <c r="A61" s="269"/>
      <c r="B61" s="270"/>
      <c r="C61" s="268"/>
      <c r="D61" s="268"/>
      <c r="E61" s="268"/>
      <c r="F61" s="268"/>
      <c r="G61" s="268"/>
    </row>
    <row r="62" spans="1:7" ht="12.75">
      <c r="A62" s="269"/>
      <c r="B62" s="270"/>
      <c r="C62" s="268"/>
      <c r="D62" s="268"/>
      <c r="E62" s="268"/>
      <c r="F62" s="268"/>
      <c r="G62" s="268"/>
    </row>
    <row r="63" spans="1:7" ht="12.75">
      <c r="A63" s="269"/>
      <c r="B63" s="270"/>
      <c r="C63" s="268"/>
      <c r="D63" s="268"/>
      <c r="E63" s="268"/>
      <c r="F63" s="268"/>
      <c r="G63" s="268"/>
    </row>
    <row r="64" spans="1:7" ht="12.75">
      <c r="A64" s="269"/>
      <c r="B64" s="270"/>
      <c r="C64" s="268"/>
      <c r="D64" s="268"/>
      <c r="E64" s="268"/>
      <c r="F64" s="268"/>
      <c r="G64" s="268"/>
    </row>
    <row r="65" spans="1:7" ht="19.5" customHeight="1">
      <c r="A65" s="273"/>
      <c r="B65" s="274"/>
      <c r="C65" s="268"/>
      <c r="D65" s="268"/>
      <c r="E65" s="268"/>
      <c r="F65" s="268"/>
      <c r="G65" s="268"/>
    </row>
    <row r="66" spans="1:7" ht="18.75" customHeight="1">
      <c r="A66" s="275"/>
      <c r="B66" s="276"/>
      <c r="C66" s="268"/>
      <c r="D66" s="268"/>
      <c r="E66" s="268"/>
      <c r="F66" s="268"/>
      <c r="G66" s="268"/>
    </row>
    <row r="67" spans="1:7" ht="23.25" customHeight="1">
      <c r="A67" s="275"/>
      <c r="B67" s="276"/>
      <c r="C67" s="268"/>
      <c r="D67" s="268"/>
      <c r="E67" s="268"/>
      <c r="F67" s="268"/>
      <c r="G67" s="268"/>
    </row>
    <row r="68" spans="1:7" ht="12.75">
      <c r="A68" s="265"/>
      <c r="B68" s="266"/>
      <c r="C68" s="267"/>
      <c r="D68" s="267"/>
      <c r="E68" s="267"/>
      <c r="F68" s="267"/>
      <c r="G68" s="268"/>
    </row>
    <row r="69" spans="1:7" ht="27" customHeight="1">
      <c r="A69" s="269"/>
      <c r="B69" s="271"/>
      <c r="C69" s="268"/>
      <c r="D69" s="268"/>
      <c r="E69" s="268"/>
      <c r="F69" s="268"/>
      <c r="G69" s="268"/>
    </row>
    <row r="70" spans="1:7" ht="12.75">
      <c r="A70" s="269"/>
      <c r="B70" s="270"/>
      <c r="C70" s="268"/>
      <c r="D70" s="268"/>
      <c r="E70" s="268"/>
      <c r="F70" s="268"/>
      <c r="G70" s="268"/>
    </row>
    <row r="71" spans="1:7" ht="12.75">
      <c r="A71" s="269"/>
      <c r="B71" s="270"/>
      <c r="C71" s="268"/>
      <c r="D71" s="268"/>
      <c r="E71" s="268"/>
      <c r="F71" s="268"/>
      <c r="G71" s="268"/>
    </row>
    <row r="72" spans="1:7" ht="12.75">
      <c r="A72" s="269"/>
      <c r="B72" s="270"/>
      <c r="C72" s="268"/>
      <c r="D72" s="268"/>
      <c r="E72" s="268"/>
      <c r="F72" s="268"/>
      <c r="G72" s="268"/>
    </row>
    <row r="73" spans="1:7" ht="12.75">
      <c r="A73" s="269"/>
      <c r="B73" s="270"/>
      <c r="C73" s="268"/>
      <c r="D73" s="268"/>
      <c r="E73" s="268"/>
      <c r="F73" s="268"/>
      <c r="G73" s="268"/>
    </row>
    <row r="74" spans="1:7" ht="12.75">
      <c r="A74" s="269"/>
      <c r="B74" s="270"/>
      <c r="C74" s="268"/>
      <c r="D74" s="268"/>
      <c r="E74" s="268"/>
      <c r="F74" s="268"/>
      <c r="G74" s="268"/>
    </row>
    <row r="75" spans="1:7" ht="25.5" customHeight="1">
      <c r="A75" s="269"/>
      <c r="B75" s="271"/>
      <c r="C75" s="268"/>
      <c r="D75" s="268"/>
      <c r="E75" s="268"/>
      <c r="F75" s="268"/>
      <c r="G75" s="268"/>
    </row>
    <row r="76" spans="1:7" ht="12.75">
      <c r="A76" s="269"/>
      <c r="B76" s="270"/>
      <c r="C76" s="268"/>
      <c r="D76" s="268"/>
      <c r="E76" s="268"/>
      <c r="F76" s="268"/>
      <c r="G76" s="268"/>
    </row>
    <row r="77" spans="1:7" ht="12.75">
      <c r="A77" s="269"/>
      <c r="B77" s="270"/>
      <c r="C77" s="268"/>
      <c r="D77" s="268"/>
      <c r="E77" s="268"/>
      <c r="F77" s="268"/>
      <c r="G77" s="268"/>
    </row>
    <row r="78" spans="1:7" ht="22.5" customHeight="1">
      <c r="A78" s="273"/>
      <c r="B78" s="274"/>
      <c r="C78" s="268"/>
      <c r="D78" s="268"/>
      <c r="E78" s="268"/>
      <c r="F78" s="268"/>
      <c r="G78" s="268"/>
    </row>
    <row r="79" spans="1:7" ht="21" customHeight="1">
      <c r="A79" s="275"/>
      <c r="B79" s="276"/>
      <c r="C79" s="268"/>
      <c r="D79" s="268"/>
      <c r="E79" s="268"/>
      <c r="F79" s="268"/>
      <c r="G79" s="268"/>
    </row>
    <row r="80" spans="1:7" ht="25.5" customHeight="1">
      <c r="A80" s="265"/>
      <c r="B80" s="272"/>
      <c r="C80" s="267"/>
      <c r="D80" s="267"/>
      <c r="E80" s="267"/>
      <c r="F80" s="267"/>
      <c r="G80" s="268"/>
    </row>
    <row r="81" spans="1:7" ht="12.75">
      <c r="A81" s="269"/>
      <c r="B81" s="270"/>
      <c r="C81" s="268"/>
      <c r="D81" s="268"/>
      <c r="E81" s="268"/>
      <c r="F81" s="268"/>
      <c r="G81" s="268"/>
    </row>
    <row r="82" spans="1:7" ht="12.75">
      <c r="A82" s="269"/>
      <c r="B82" s="270"/>
      <c r="C82" s="268"/>
      <c r="D82" s="268"/>
      <c r="E82" s="268"/>
      <c r="F82" s="268"/>
      <c r="G82" s="268"/>
    </row>
    <row r="83" spans="1:7" ht="12.75">
      <c r="A83" s="269"/>
      <c r="B83" s="270"/>
      <c r="C83" s="268"/>
      <c r="D83" s="268"/>
      <c r="E83" s="268"/>
      <c r="F83" s="268"/>
      <c r="G83" s="268"/>
    </row>
    <row r="84" spans="1:7" ht="23.25" customHeight="1">
      <c r="A84" s="269"/>
      <c r="B84" s="271"/>
      <c r="C84" s="268"/>
      <c r="D84" s="268"/>
      <c r="E84" s="268"/>
      <c r="F84" s="268"/>
      <c r="G84" s="268"/>
    </row>
    <row r="85" spans="1:7" ht="21" customHeight="1">
      <c r="A85" s="273"/>
      <c r="B85" s="274"/>
      <c r="C85" s="268"/>
      <c r="D85" s="268"/>
      <c r="E85" s="268"/>
      <c r="F85" s="268"/>
      <c r="G85" s="268"/>
    </row>
    <row r="86" spans="1:7" ht="22.5" customHeight="1">
      <c r="A86" s="269"/>
      <c r="B86" s="276"/>
      <c r="C86" s="268"/>
      <c r="D86" s="268"/>
      <c r="E86" s="268"/>
      <c r="F86" s="268"/>
      <c r="G86" s="268"/>
    </row>
    <row r="87" spans="1:7" ht="12.75">
      <c r="A87" s="265"/>
      <c r="B87" s="272"/>
      <c r="C87" s="268"/>
      <c r="D87" s="268"/>
      <c r="E87" s="268"/>
      <c r="F87" s="268"/>
      <c r="G87" s="268"/>
    </row>
    <row r="88" spans="1:7" ht="13.5" customHeight="1">
      <c r="A88" s="269"/>
      <c r="B88" s="271"/>
      <c r="C88" s="268"/>
      <c r="D88" s="268"/>
      <c r="E88" s="268"/>
      <c r="F88" s="268"/>
      <c r="G88" s="268"/>
    </row>
    <row r="89" spans="1:7" ht="12.75">
      <c r="A89" s="265"/>
      <c r="B89" s="266"/>
      <c r="C89" s="267"/>
      <c r="D89" s="267"/>
      <c r="E89" s="267"/>
      <c r="F89" s="267"/>
      <c r="G89" s="268"/>
    </row>
    <row r="90" spans="1:7" ht="12.75">
      <c r="A90" s="269"/>
      <c r="B90" s="270"/>
      <c r="C90" s="268"/>
      <c r="D90" s="268"/>
      <c r="E90" s="268"/>
      <c r="F90" s="268"/>
      <c r="G90" s="268"/>
    </row>
    <row r="91" spans="1:7" ht="12.75">
      <c r="A91" s="269"/>
      <c r="B91" s="270"/>
      <c r="C91" s="268"/>
      <c r="D91" s="268"/>
      <c r="E91" s="268"/>
      <c r="F91" s="268"/>
      <c r="G91" s="268"/>
    </row>
    <row r="92" spans="1:7" ht="12.75">
      <c r="A92" s="269"/>
      <c r="B92" s="270"/>
      <c r="C92" s="268"/>
      <c r="D92" s="268"/>
      <c r="E92" s="268"/>
      <c r="F92" s="268"/>
      <c r="G92" s="268"/>
    </row>
    <row r="93" spans="1:7" ht="12.75">
      <c r="A93" s="269"/>
      <c r="B93" s="270"/>
      <c r="C93" s="268"/>
      <c r="D93" s="268"/>
      <c r="E93" s="268"/>
      <c r="F93" s="268"/>
      <c r="G93" s="268"/>
    </row>
    <row r="94" spans="1:7" ht="12.75">
      <c r="A94" s="265"/>
      <c r="B94" s="266"/>
      <c r="C94" s="267"/>
      <c r="D94" s="267"/>
      <c r="E94" s="267"/>
      <c r="F94" s="267"/>
      <c r="G94" s="268"/>
    </row>
    <row r="95" spans="1:7" ht="12.75">
      <c r="A95" s="269"/>
      <c r="B95" s="270"/>
      <c r="C95" s="268"/>
      <c r="D95" s="268"/>
      <c r="E95" s="268"/>
      <c r="F95" s="268"/>
      <c r="G95" s="268"/>
    </row>
    <row r="96" spans="1:7" ht="12.75">
      <c r="A96" s="269"/>
      <c r="B96" s="270"/>
      <c r="C96" s="268"/>
      <c r="D96" s="268"/>
      <c r="E96" s="268"/>
      <c r="F96" s="268"/>
      <c r="G96" s="268"/>
    </row>
    <row r="97" spans="1:7" ht="12.75">
      <c r="A97" s="269"/>
      <c r="B97" s="270"/>
      <c r="C97" s="268"/>
      <c r="D97" s="268"/>
      <c r="E97" s="268"/>
      <c r="F97" s="268"/>
      <c r="G97" s="268"/>
    </row>
    <row r="98" spans="1:7" ht="12.75">
      <c r="A98" s="269"/>
      <c r="B98" s="270"/>
      <c r="C98" s="268"/>
      <c r="D98" s="268"/>
      <c r="E98" s="268"/>
      <c r="F98" s="268"/>
      <c r="G98" s="268"/>
    </row>
    <row r="99" spans="1:7" ht="12.75">
      <c r="A99" s="269"/>
      <c r="B99" s="270"/>
      <c r="C99" s="268"/>
      <c r="D99" s="268"/>
      <c r="E99" s="268"/>
      <c r="F99" s="268"/>
      <c r="G99" s="268"/>
    </row>
    <row r="100" spans="1:7" ht="12.75">
      <c r="A100" s="269"/>
      <c r="B100" s="270"/>
      <c r="C100" s="268"/>
      <c r="D100" s="268"/>
      <c r="E100" s="268"/>
      <c r="F100" s="268"/>
      <c r="G100" s="268"/>
    </row>
    <row r="101" spans="1:7" ht="12.75">
      <c r="A101" s="269"/>
      <c r="B101" s="270"/>
      <c r="C101" s="268"/>
      <c r="D101" s="268"/>
      <c r="E101" s="268"/>
      <c r="F101" s="268"/>
      <c r="G101" s="268"/>
    </row>
    <row r="102" spans="1:7" ht="12.75">
      <c r="A102" s="269"/>
      <c r="B102" s="270"/>
      <c r="C102" s="268"/>
      <c r="D102" s="268"/>
      <c r="E102" s="268"/>
      <c r="F102" s="268"/>
      <c r="G102" s="268"/>
    </row>
    <row r="103" spans="1:7" ht="21.75" customHeight="1">
      <c r="A103" s="269"/>
      <c r="B103" s="271"/>
      <c r="C103" s="268"/>
      <c r="D103" s="268"/>
      <c r="E103" s="268"/>
      <c r="F103" s="268"/>
      <c r="G103" s="268"/>
    </row>
    <row r="104" spans="1:7" ht="12.75">
      <c r="A104" s="265"/>
      <c r="B104" s="266"/>
      <c r="C104" s="267"/>
      <c r="D104" s="267"/>
      <c r="E104" s="267"/>
      <c r="F104" s="267"/>
      <c r="G104" s="268"/>
    </row>
    <row r="105" spans="1:7" ht="12.75">
      <c r="A105" s="269"/>
      <c r="B105" s="270"/>
      <c r="C105" s="268"/>
      <c r="D105" s="268"/>
      <c r="E105" s="268"/>
      <c r="F105" s="268"/>
      <c r="G105" s="268"/>
    </row>
    <row r="106" spans="1:7" ht="12.75">
      <c r="A106" s="269"/>
      <c r="B106" s="270"/>
      <c r="C106" s="268"/>
      <c r="D106" s="267"/>
      <c r="E106" s="268"/>
      <c r="F106" s="268"/>
      <c r="G106" s="268"/>
    </row>
    <row r="107" spans="1:7" ht="12.75">
      <c r="A107" s="269"/>
      <c r="B107" s="270"/>
      <c r="C107" s="268"/>
      <c r="D107" s="268"/>
      <c r="E107" s="268"/>
      <c r="F107" s="268"/>
      <c r="G107" s="268"/>
    </row>
    <row r="108" spans="1:7" ht="12.75">
      <c r="A108" s="269"/>
      <c r="B108" s="270"/>
      <c r="C108" s="268"/>
      <c r="D108" s="267"/>
      <c r="E108" s="268"/>
      <c r="F108" s="268"/>
      <c r="G108" s="268"/>
    </row>
    <row r="109" spans="1:7" ht="12.75">
      <c r="A109" s="269"/>
      <c r="B109" s="270"/>
      <c r="C109" s="268"/>
      <c r="D109" s="268"/>
      <c r="E109" s="268"/>
      <c r="F109" s="268"/>
      <c r="G109" s="268"/>
    </row>
    <row r="110" spans="1:7" ht="12.75">
      <c r="A110" s="386"/>
      <c r="B110" s="386"/>
      <c r="C110" s="268"/>
      <c r="D110" s="268"/>
      <c r="E110" s="268"/>
      <c r="F110" s="268"/>
      <c r="G110" s="268"/>
    </row>
    <row r="111" spans="1:7" ht="12.75">
      <c r="A111" s="277"/>
      <c r="B111" s="277"/>
      <c r="C111" s="277"/>
      <c r="D111" s="277"/>
      <c r="E111" s="277"/>
      <c r="F111" s="277"/>
      <c r="G111" s="277"/>
    </row>
    <row r="112" spans="1:7" ht="12.75">
      <c r="A112" s="277"/>
      <c r="B112" s="277"/>
      <c r="C112" s="277"/>
      <c r="D112" s="277"/>
      <c r="E112" s="277"/>
      <c r="F112" s="277"/>
      <c r="G112" s="277"/>
    </row>
    <row r="113" spans="1:7" ht="12.75">
      <c r="A113" s="277"/>
      <c r="B113" s="277"/>
      <c r="C113" s="277"/>
      <c r="D113" s="277"/>
      <c r="E113" s="277"/>
      <c r="F113" s="277"/>
      <c r="G113" s="277"/>
    </row>
    <row r="114" spans="1:7" ht="12.75">
      <c r="A114" s="269"/>
      <c r="B114" s="265"/>
      <c r="C114" s="268"/>
      <c r="D114" s="277"/>
      <c r="E114" s="277"/>
      <c r="F114" s="277"/>
      <c r="G114" s="277"/>
    </row>
    <row r="115" spans="1:7" ht="12.75">
      <c r="A115" s="278"/>
      <c r="B115" s="270"/>
      <c r="C115" s="268"/>
      <c r="D115" s="277"/>
      <c r="E115" s="277"/>
      <c r="F115" s="277"/>
      <c r="G115" s="277"/>
    </row>
    <row r="116" spans="1:7" ht="12.75">
      <c r="A116" s="278"/>
      <c r="B116" s="276"/>
      <c r="C116" s="279"/>
      <c r="D116" s="277"/>
      <c r="E116" s="277"/>
      <c r="F116" s="277"/>
      <c r="G116" s="277"/>
    </row>
    <row r="117" spans="1:7" ht="12.75">
      <c r="A117" s="387"/>
      <c r="B117" s="387"/>
      <c r="C117" s="279"/>
      <c r="D117" s="277"/>
      <c r="E117" s="277"/>
      <c r="F117" s="277"/>
      <c r="G117" s="277"/>
    </row>
    <row r="118" spans="1:7" ht="12.75">
      <c r="A118" s="280"/>
      <c r="B118" s="280"/>
      <c r="C118" s="280"/>
      <c r="D118" s="280"/>
      <c r="E118" s="280"/>
      <c r="F118" s="280"/>
      <c r="G118" s="280"/>
    </row>
  </sheetData>
  <sheetProtection selectLockedCells="1" selectUnlockedCells="1"/>
  <mergeCells count="2">
    <mergeCell ref="A110:B110"/>
    <mergeCell ref="A117:B117"/>
  </mergeCells>
  <printOptions/>
  <pageMargins left="0.75" right="0.75" top="1" bottom="1" header="0.5118055555555555" footer="0.5118055555555555"/>
  <pageSetup fitToHeight="0" fitToWidth="1" horizontalDpi="300" verticalDpi="300" orientation="landscape" paperSize="9" r:id="rId1"/>
  <rowBreaks count="2" manualBreakCount="2">
    <brk id="43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Y144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2.00390625" style="0" customWidth="1"/>
    <col min="2" max="2" width="46.28125" style="0" customWidth="1"/>
    <col min="3" max="3" width="34.8515625" style="0" customWidth="1"/>
    <col min="4" max="4" width="10.140625" style="0" customWidth="1"/>
    <col min="5" max="5" width="8.8515625" style="0" customWidth="1"/>
    <col min="6" max="6" width="10.140625" style="0" customWidth="1"/>
    <col min="7" max="7" width="8.57421875" style="0" customWidth="1"/>
    <col min="8" max="8" width="13.8515625" style="0" customWidth="1"/>
    <col min="9" max="12" width="12.7109375" style="0" customWidth="1"/>
    <col min="13" max="13" width="13.421875" style="0" customWidth="1"/>
    <col min="15" max="15" width="17.57421875" style="0" customWidth="1"/>
    <col min="16" max="16" width="37.8515625" style="0" customWidth="1"/>
    <col min="17" max="17" width="17.140625" style="0" customWidth="1"/>
    <col min="22" max="22" width="12.8515625" style="0" customWidth="1"/>
    <col min="23" max="23" width="39.28125" style="0" customWidth="1"/>
    <col min="24" max="24" width="13.421875" style="0" customWidth="1"/>
    <col min="25" max="25" width="16.00390625" style="0" customWidth="1"/>
  </cols>
  <sheetData>
    <row r="1" spans="1:24" ht="54" customHeight="1">
      <c r="A1" s="388" t="s">
        <v>206</v>
      </c>
      <c r="B1" s="388"/>
      <c r="C1" s="388"/>
      <c r="O1" s="370"/>
      <c r="P1" s="370"/>
      <c r="Q1" s="370"/>
      <c r="V1" s="370"/>
      <c r="W1" s="370"/>
      <c r="X1" s="370"/>
    </row>
    <row r="2" spans="1:25" ht="29.25" customHeight="1">
      <c r="A2" s="123" t="s">
        <v>0</v>
      </c>
      <c r="B2" s="123" t="s">
        <v>1</v>
      </c>
      <c r="C2" s="124" t="s">
        <v>2</v>
      </c>
      <c r="D2" s="129"/>
      <c r="E2" s="125"/>
      <c r="F2" s="125"/>
      <c r="G2" s="281"/>
      <c r="H2" s="194"/>
      <c r="O2" s="2"/>
      <c r="P2" s="2"/>
      <c r="Q2" s="282"/>
      <c r="R2" s="194"/>
      <c r="V2" s="2"/>
      <c r="W2" s="2"/>
      <c r="X2" s="282"/>
      <c r="Y2" s="194"/>
    </row>
    <row r="3" spans="1:25" ht="12.75">
      <c r="A3" s="6">
        <v>1</v>
      </c>
      <c r="B3" s="6">
        <v>2</v>
      </c>
      <c r="C3" s="6">
        <v>3</v>
      </c>
      <c r="D3" s="165"/>
      <c r="E3" s="165"/>
      <c r="F3" s="165"/>
      <c r="G3" s="165"/>
      <c r="H3" s="165"/>
      <c r="O3" s="6"/>
      <c r="P3" s="6"/>
      <c r="Q3" s="6"/>
      <c r="R3" s="165"/>
      <c r="V3" s="6"/>
      <c r="W3" s="6"/>
      <c r="X3" s="6"/>
      <c r="Y3" s="165"/>
    </row>
    <row r="4" spans="1:25" ht="12.75">
      <c r="A4" s="58">
        <v>411000</v>
      </c>
      <c r="B4" s="59" t="s">
        <v>3</v>
      </c>
      <c r="C4" s="60">
        <f>C5</f>
        <v>1767948</v>
      </c>
      <c r="D4" s="10"/>
      <c r="E4" s="10"/>
      <c r="F4" s="10"/>
      <c r="G4" s="71"/>
      <c r="H4" s="134"/>
      <c r="O4" s="8"/>
      <c r="P4" s="9"/>
      <c r="Q4" s="10"/>
      <c r="R4" s="165"/>
      <c r="V4" s="8"/>
      <c r="W4" s="9"/>
      <c r="X4" s="10"/>
      <c r="Y4" s="165"/>
    </row>
    <row r="5" spans="1:25" ht="12.75">
      <c r="A5" s="65">
        <v>411100</v>
      </c>
      <c r="B5" s="66" t="s">
        <v>3</v>
      </c>
      <c r="C5" s="177">
        <f>1767948</f>
        <v>1767948</v>
      </c>
      <c r="D5" s="14"/>
      <c r="E5" s="14"/>
      <c r="F5" s="14"/>
      <c r="G5" s="16"/>
      <c r="H5" s="57"/>
      <c r="O5" s="12"/>
      <c r="P5" s="5"/>
      <c r="Q5" s="13"/>
      <c r="R5" s="165"/>
      <c r="V5" s="12"/>
      <c r="W5" s="5"/>
      <c r="X5" s="13"/>
      <c r="Y5" s="165"/>
    </row>
    <row r="6" spans="1:25" ht="12.75">
      <c r="A6" s="58">
        <v>412000</v>
      </c>
      <c r="B6" s="59" t="s">
        <v>4</v>
      </c>
      <c r="C6" s="60">
        <f>C7+C8+C9</f>
        <v>303204</v>
      </c>
      <c r="D6" s="10"/>
      <c r="E6" s="10"/>
      <c r="F6" s="10"/>
      <c r="G6" s="71"/>
      <c r="H6" s="134"/>
      <c r="O6" s="8"/>
      <c r="P6" s="9"/>
      <c r="Q6" s="10"/>
      <c r="R6" s="165"/>
      <c r="V6" s="8"/>
      <c r="W6" s="9"/>
      <c r="X6" s="10"/>
      <c r="Y6" s="165"/>
    </row>
    <row r="7" spans="1:25" ht="12.75">
      <c r="A7" s="65">
        <v>412100</v>
      </c>
      <c r="B7" s="66" t="s">
        <v>5</v>
      </c>
      <c r="C7" s="177">
        <f>212160</f>
        <v>212160</v>
      </c>
      <c r="D7" s="14"/>
      <c r="E7" s="14"/>
      <c r="F7" s="14"/>
      <c r="G7" s="69"/>
      <c r="H7" s="57"/>
      <c r="O7" s="12"/>
      <c r="P7" s="5"/>
      <c r="Q7" s="13"/>
      <c r="R7" s="165"/>
      <c r="V7" s="12"/>
      <c r="W7" s="5"/>
      <c r="X7" s="13"/>
      <c r="Y7" s="165"/>
    </row>
    <row r="8" spans="1:25" ht="12.75">
      <c r="A8" s="65">
        <v>412200</v>
      </c>
      <c r="B8" s="66" t="s">
        <v>6</v>
      </c>
      <c r="C8" s="177">
        <f>91044</f>
        <v>91044</v>
      </c>
      <c r="D8" s="14"/>
      <c r="E8" s="14"/>
      <c r="F8" s="14"/>
      <c r="G8" s="16"/>
      <c r="H8" s="57"/>
      <c r="O8" s="12"/>
      <c r="P8" s="5"/>
      <c r="Q8" s="13"/>
      <c r="R8" s="165"/>
      <c r="V8" s="12"/>
      <c r="W8" s="5"/>
      <c r="X8" s="13"/>
      <c r="Y8" s="165"/>
    </row>
    <row r="9" spans="1:25" ht="12.75">
      <c r="A9" s="65">
        <v>412300</v>
      </c>
      <c r="B9" s="66" t="s">
        <v>7</v>
      </c>
      <c r="C9" s="177"/>
      <c r="D9" s="14"/>
      <c r="E9" s="14"/>
      <c r="F9" s="14"/>
      <c r="G9" s="16"/>
      <c r="H9" s="57"/>
      <c r="O9" s="12"/>
      <c r="P9" s="5"/>
      <c r="Q9" s="13"/>
      <c r="R9" s="165"/>
      <c r="V9" s="12"/>
      <c r="W9" s="5"/>
      <c r="X9" s="13"/>
      <c r="Y9" s="165"/>
    </row>
    <row r="10" spans="1:25" ht="12.75">
      <c r="A10" s="58">
        <v>413000</v>
      </c>
      <c r="B10" s="59" t="s">
        <v>8</v>
      </c>
      <c r="C10" s="60">
        <f>C11</f>
        <v>9592</v>
      </c>
      <c r="D10" s="10"/>
      <c r="E10" s="10"/>
      <c r="F10" s="10"/>
      <c r="G10" s="71"/>
      <c r="H10" s="134"/>
      <c r="J10" s="37"/>
      <c r="O10" s="8"/>
      <c r="P10" s="9"/>
      <c r="Q10" s="10"/>
      <c r="R10" s="165"/>
      <c r="V10" s="8"/>
      <c r="W10" s="9"/>
      <c r="X10" s="10"/>
      <c r="Y10" s="165"/>
    </row>
    <row r="11" spans="1:25" ht="12.75">
      <c r="A11" s="65">
        <v>413100</v>
      </c>
      <c r="B11" s="66" t="s">
        <v>8</v>
      </c>
      <c r="C11" s="177">
        <f>9592</f>
        <v>9592</v>
      </c>
      <c r="D11" s="14"/>
      <c r="E11" s="14"/>
      <c r="F11" s="14"/>
      <c r="G11" s="16"/>
      <c r="H11" s="57"/>
      <c r="O11" s="12"/>
      <c r="P11" s="5"/>
      <c r="Q11" s="13"/>
      <c r="R11" s="165"/>
      <c r="V11" s="12"/>
      <c r="W11" s="5"/>
      <c r="X11" s="13"/>
      <c r="Y11" s="165"/>
    </row>
    <row r="12" spans="1:25" ht="12.75">
      <c r="A12" s="58">
        <v>414000</v>
      </c>
      <c r="B12" s="59" t="s">
        <v>10</v>
      </c>
      <c r="C12" s="60">
        <f>D12+E12+F12</f>
        <v>0</v>
      </c>
      <c r="D12" s="10"/>
      <c r="E12" s="10"/>
      <c r="F12" s="10"/>
      <c r="G12" s="71"/>
      <c r="H12" s="134"/>
      <c r="I12" s="43"/>
      <c r="J12" s="43"/>
      <c r="K12" s="43"/>
      <c r="O12" s="8"/>
      <c r="P12" s="9"/>
      <c r="Q12" s="10"/>
      <c r="R12" s="165"/>
      <c r="V12" s="8"/>
      <c r="W12" s="9"/>
      <c r="X12" s="10"/>
      <c r="Y12" s="165"/>
    </row>
    <row r="13" spans="1:25" ht="26.25" customHeight="1">
      <c r="A13" s="283">
        <v>414100</v>
      </c>
      <c r="B13" s="284" t="s">
        <v>11</v>
      </c>
      <c r="C13" s="177">
        <f>D13+E13+F13</f>
        <v>0</v>
      </c>
      <c r="D13" s="14"/>
      <c r="E13" s="14"/>
      <c r="F13" s="14"/>
      <c r="G13" s="16"/>
      <c r="H13" s="57">
        <f>C4+C6</f>
        <v>2071152</v>
      </c>
      <c r="O13" s="20"/>
      <c r="P13" s="21"/>
      <c r="Q13" s="22"/>
      <c r="R13" s="165"/>
      <c r="V13" s="20"/>
      <c r="W13" s="21"/>
      <c r="X13" s="22"/>
      <c r="Y13" s="165"/>
    </row>
    <row r="14" spans="1:25" ht="12.75">
      <c r="A14" s="65">
        <v>414200</v>
      </c>
      <c r="B14" s="66" t="s">
        <v>12</v>
      </c>
      <c r="C14" s="177">
        <f>D14+E14+F14</f>
        <v>0</v>
      </c>
      <c r="D14" s="14"/>
      <c r="E14" s="14"/>
      <c r="F14" s="14"/>
      <c r="G14" s="16"/>
      <c r="H14" s="57"/>
      <c r="O14" s="12"/>
      <c r="P14" s="5"/>
      <c r="Q14" s="22"/>
      <c r="R14" s="165"/>
      <c r="V14" s="12"/>
      <c r="W14" s="5"/>
      <c r="X14" s="22"/>
      <c r="Y14" s="165"/>
    </row>
    <row r="15" spans="1:25" ht="12.75">
      <c r="A15" s="65">
        <v>414300</v>
      </c>
      <c r="B15" s="66" t="s">
        <v>13</v>
      </c>
      <c r="C15" s="177">
        <f>D15+E15+F15</f>
        <v>0</v>
      </c>
      <c r="D15" s="14"/>
      <c r="E15" s="14"/>
      <c r="F15" s="14"/>
      <c r="G15" s="16"/>
      <c r="H15" s="57"/>
      <c r="O15" s="12"/>
      <c r="P15" s="5"/>
      <c r="Q15" s="22"/>
      <c r="R15" s="165"/>
      <c r="V15" s="12"/>
      <c r="W15" s="5"/>
      <c r="X15" s="22"/>
      <c r="Y15" s="165"/>
    </row>
    <row r="16" spans="1:25" ht="27.75" customHeight="1">
      <c r="A16" s="285">
        <v>414400</v>
      </c>
      <c r="B16" s="74" t="s">
        <v>14</v>
      </c>
      <c r="C16" s="177">
        <f>D16+E16+F16</f>
        <v>0</v>
      </c>
      <c r="D16" s="14"/>
      <c r="E16" s="14"/>
      <c r="F16" s="14"/>
      <c r="G16" s="16"/>
      <c r="H16" s="57"/>
      <c r="O16" s="25"/>
      <c r="P16" s="26"/>
      <c r="Q16" s="22"/>
      <c r="R16" s="165"/>
      <c r="V16" s="25"/>
      <c r="W16" s="26"/>
      <c r="X16" s="22"/>
      <c r="Y16" s="165"/>
    </row>
    <row r="17" spans="1:25" ht="12.75">
      <c r="A17" s="58">
        <v>415000</v>
      </c>
      <c r="B17" s="59" t="s">
        <v>15</v>
      </c>
      <c r="C17" s="60">
        <f>C18</f>
        <v>36400</v>
      </c>
      <c r="D17" s="10"/>
      <c r="E17" s="10"/>
      <c r="F17" s="10"/>
      <c r="G17" s="71"/>
      <c r="H17" s="134"/>
      <c r="O17" s="8"/>
      <c r="P17" s="9"/>
      <c r="Q17" s="10"/>
      <c r="R17" s="165"/>
      <c r="V17" s="8"/>
      <c r="W17" s="9"/>
      <c r="X17" s="10"/>
      <c r="Y17" s="165"/>
    </row>
    <row r="18" spans="1:25" ht="12.75">
      <c r="A18" s="65">
        <v>415100</v>
      </c>
      <c r="B18" s="66" t="s">
        <v>15</v>
      </c>
      <c r="C18" s="177">
        <f>36400</f>
        <v>36400</v>
      </c>
      <c r="D18" s="14"/>
      <c r="E18" s="14"/>
      <c r="F18" s="14"/>
      <c r="G18" s="16"/>
      <c r="H18" s="57"/>
      <c r="O18" s="12"/>
      <c r="P18" s="5"/>
      <c r="Q18" s="13"/>
      <c r="R18" s="165"/>
      <c r="V18" s="12"/>
      <c r="W18" s="5"/>
      <c r="X18" s="13"/>
      <c r="Y18" s="165"/>
    </row>
    <row r="19" spans="1:25" ht="12.75">
      <c r="A19" s="58">
        <v>416000</v>
      </c>
      <c r="B19" s="59" t="s">
        <v>17</v>
      </c>
      <c r="C19" s="60">
        <f>D19+E19+F19</f>
        <v>0</v>
      </c>
      <c r="D19" s="10"/>
      <c r="E19" s="10"/>
      <c r="F19" s="10"/>
      <c r="G19" s="71"/>
      <c r="H19" s="134"/>
      <c r="O19" s="8"/>
      <c r="P19" s="9"/>
      <c r="Q19" s="10"/>
      <c r="R19" s="165"/>
      <c r="V19" s="8"/>
      <c r="W19" s="9"/>
      <c r="X19" s="10"/>
      <c r="Y19" s="165"/>
    </row>
    <row r="20" spans="1:25" ht="12.75">
      <c r="A20" s="65">
        <v>416100</v>
      </c>
      <c r="B20" s="66" t="s">
        <v>17</v>
      </c>
      <c r="C20" s="177">
        <f>D20+E20+F20</f>
        <v>0</v>
      </c>
      <c r="D20" s="14"/>
      <c r="E20" s="14"/>
      <c r="F20" s="14"/>
      <c r="G20" s="16"/>
      <c r="H20" s="57"/>
      <c r="O20" s="12"/>
      <c r="P20" s="5"/>
      <c r="Q20" s="13"/>
      <c r="R20" s="165"/>
      <c r="V20" s="12"/>
      <c r="W20" s="5"/>
      <c r="X20" s="13"/>
      <c r="Y20" s="165"/>
    </row>
    <row r="21" spans="1:25" ht="12.75">
      <c r="A21" s="58">
        <v>421000</v>
      </c>
      <c r="B21" s="59" t="s">
        <v>18</v>
      </c>
      <c r="C21" s="60">
        <f>C22+C23+C24+C25+C26+C27+C28</f>
        <v>13731000</v>
      </c>
      <c r="D21" s="10"/>
      <c r="E21" s="10"/>
      <c r="F21" s="10"/>
      <c r="G21" s="71"/>
      <c r="H21" s="134"/>
      <c r="O21" s="8"/>
      <c r="P21" s="9"/>
      <c r="Q21" s="10"/>
      <c r="R21" s="165"/>
      <c r="V21" s="8"/>
      <c r="W21" s="9"/>
      <c r="X21" s="10"/>
      <c r="Y21" s="165"/>
    </row>
    <row r="22" spans="1:25" ht="12.75">
      <c r="A22" s="65">
        <v>421100</v>
      </c>
      <c r="B22" s="66" t="s">
        <v>19</v>
      </c>
      <c r="C22" s="177">
        <f>100000</f>
        <v>100000</v>
      </c>
      <c r="D22" s="14"/>
      <c r="E22" s="14"/>
      <c r="F22" s="14"/>
      <c r="G22" s="16"/>
      <c r="H22" s="57"/>
      <c r="O22" s="12"/>
      <c r="P22" s="5"/>
      <c r="Q22" s="13"/>
      <c r="R22" s="165"/>
      <c r="V22" s="12"/>
      <c r="W22" s="5"/>
      <c r="X22" s="13"/>
      <c r="Y22" s="165"/>
    </row>
    <row r="23" spans="1:25" ht="12.75">
      <c r="A23" s="65">
        <v>421200</v>
      </c>
      <c r="B23" s="66" t="s">
        <v>20</v>
      </c>
      <c r="C23" s="177">
        <f>3500000+3500000</f>
        <v>7000000</v>
      </c>
      <c r="D23" s="14"/>
      <c r="E23" s="14"/>
      <c r="F23" s="14"/>
      <c r="G23" s="16"/>
      <c r="H23" s="57"/>
      <c r="O23" s="12"/>
      <c r="P23" s="5"/>
      <c r="Q23" s="13"/>
      <c r="R23" s="165"/>
      <c r="V23" s="12"/>
      <c r="W23" s="5"/>
      <c r="X23" s="13"/>
      <c r="Y23" s="165"/>
    </row>
    <row r="24" spans="1:25" ht="12.75">
      <c r="A24" s="65">
        <v>421300</v>
      </c>
      <c r="B24" s="66" t="s">
        <v>21</v>
      </c>
      <c r="C24" s="177">
        <f>872000+4664000</f>
        <v>5536000</v>
      </c>
      <c r="D24" s="14"/>
      <c r="E24" s="14"/>
      <c r="F24" s="14"/>
      <c r="G24" s="16"/>
      <c r="H24" s="57"/>
      <c r="O24" s="12"/>
      <c r="P24" s="5"/>
      <c r="Q24" s="13"/>
      <c r="R24" s="165"/>
      <c r="V24" s="12"/>
      <c r="W24" s="5"/>
      <c r="X24" s="13"/>
      <c r="Y24" s="165"/>
    </row>
    <row r="25" spans="1:25" ht="12.75">
      <c r="A25" s="65">
        <v>421400</v>
      </c>
      <c r="B25" s="66" t="s">
        <v>22</v>
      </c>
      <c r="C25" s="177">
        <f>145000+350000</f>
        <v>495000</v>
      </c>
      <c r="D25" s="14"/>
      <c r="E25" s="14"/>
      <c r="F25" s="286"/>
      <c r="G25" s="16"/>
      <c r="H25" s="57"/>
      <c r="O25" s="12"/>
      <c r="P25" s="5"/>
      <c r="Q25" s="13"/>
      <c r="R25" s="165"/>
      <c r="V25" s="12"/>
      <c r="W25" s="5"/>
      <c r="X25" s="13"/>
      <c r="Y25" s="165"/>
    </row>
    <row r="26" spans="1:25" ht="12.75">
      <c r="A26" s="65">
        <v>421500</v>
      </c>
      <c r="B26" s="66" t="s">
        <v>23</v>
      </c>
      <c r="C26" s="177">
        <f>600000</f>
        <v>600000</v>
      </c>
      <c r="D26" s="14"/>
      <c r="E26" s="14"/>
      <c r="F26" s="14"/>
      <c r="G26" s="16"/>
      <c r="H26" s="57"/>
      <c r="O26" s="12"/>
      <c r="P26" s="5"/>
      <c r="Q26" s="13"/>
      <c r="R26" s="165"/>
      <c r="V26" s="12"/>
      <c r="W26" s="5"/>
      <c r="X26" s="13"/>
      <c r="Y26" s="165"/>
    </row>
    <row r="27" spans="1:25" ht="12.75">
      <c r="A27" s="65">
        <v>421600</v>
      </c>
      <c r="B27" s="66" t="s">
        <v>24</v>
      </c>
      <c r="C27" s="177">
        <f>D27+E27+F27</f>
        <v>0</v>
      </c>
      <c r="D27" s="14"/>
      <c r="E27" s="14"/>
      <c r="F27" s="14"/>
      <c r="G27" s="16"/>
      <c r="H27" s="57"/>
      <c r="O27" s="12"/>
      <c r="P27" s="5"/>
      <c r="Q27" s="13"/>
      <c r="R27" s="165"/>
      <c r="V27" s="12"/>
      <c r="W27" s="5"/>
      <c r="X27" s="13"/>
      <c r="Y27" s="165"/>
    </row>
    <row r="28" spans="1:25" ht="12.75">
      <c r="A28" s="65">
        <v>421900</v>
      </c>
      <c r="B28" s="66" t="s">
        <v>25</v>
      </c>
      <c r="C28" s="177">
        <f>D28+E28+F28</f>
        <v>0</v>
      </c>
      <c r="D28" s="14"/>
      <c r="E28" s="14"/>
      <c r="F28" s="14"/>
      <c r="G28" s="16"/>
      <c r="H28" s="57"/>
      <c r="O28" s="12"/>
      <c r="P28" s="5"/>
      <c r="Q28" s="13"/>
      <c r="R28" s="165"/>
      <c r="V28" s="12"/>
      <c r="W28" s="5"/>
      <c r="X28" s="13"/>
      <c r="Y28" s="165"/>
    </row>
    <row r="29" spans="1:25" ht="12.75">
      <c r="A29" s="58">
        <v>422000</v>
      </c>
      <c r="B29" s="59" t="s">
        <v>26</v>
      </c>
      <c r="C29" s="60">
        <f>C30+C31</f>
        <v>0</v>
      </c>
      <c r="D29" s="10"/>
      <c r="E29" s="10"/>
      <c r="F29" s="10"/>
      <c r="G29" s="71"/>
      <c r="H29" s="134"/>
      <c r="O29" s="8"/>
      <c r="P29" s="9"/>
      <c r="Q29" s="10"/>
      <c r="R29" s="165"/>
      <c r="V29" s="8"/>
      <c r="W29" s="9"/>
      <c r="X29" s="10"/>
      <c r="Y29" s="165"/>
    </row>
    <row r="30" spans="1:25" ht="12.75">
      <c r="A30" s="65">
        <v>422100</v>
      </c>
      <c r="B30" s="66" t="s">
        <v>27</v>
      </c>
      <c r="C30" s="177">
        <v>0</v>
      </c>
      <c r="D30" s="14"/>
      <c r="E30" s="14"/>
      <c r="F30" s="14"/>
      <c r="G30" s="16"/>
      <c r="H30" s="57"/>
      <c r="O30" s="12"/>
      <c r="P30" s="5"/>
      <c r="Q30" s="13"/>
      <c r="R30" s="165"/>
      <c r="V30" s="12"/>
      <c r="W30" s="5"/>
      <c r="X30" s="13"/>
      <c r="Y30" s="165"/>
    </row>
    <row r="31" spans="1:25" ht="12.75">
      <c r="A31" s="65">
        <v>422200</v>
      </c>
      <c r="B31" s="66" t="s">
        <v>28</v>
      </c>
      <c r="C31" s="177">
        <v>0</v>
      </c>
      <c r="D31" s="14"/>
      <c r="E31" s="14"/>
      <c r="F31" s="14"/>
      <c r="G31" s="16"/>
      <c r="H31" s="57"/>
      <c r="O31" s="12"/>
      <c r="P31" s="5"/>
      <c r="Q31" s="13"/>
      <c r="R31" s="165"/>
      <c r="V31" s="12"/>
      <c r="W31" s="5"/>
      <c r="X31" s="13"/>
      <c r="Y31" s="165"/>
    </row>
    <row r="32" spans="1:25" ht="12.75">
      <c r="A32" s="65">
        <v>422300</v>
      </c>
      <c r="B32" s="66" t="s">
        <v>29</v>
      </c>
      <c r="C32" s="177">
        <f>D32+E32+F32</f>
        <v>0</v>
      </c>
      <c r="D32" s="14"/>
      <c r="E32" s="14"/>
      <c r="F32" s="14"/>
      <c r="G32" s="16"/>
      <c r="H32" s="57"/>
      <c r="O32" s="12"/>
      <c r="P32" s="5"/>
      <c r="Q32" s="13"/>
      <c r="R32" s="165"/>
      <c r="V32" s="12"/>
      <c r="W32" s="5"/>
      <c r="X32" s="13"/>
      <c r="Y32" s="165"/>
    </row>
    <row r="33" spans="1:25" ht="12.75">
      <c r="A33" s="65">
        <v>422900</v>
      </c>
      <c r="B33" s="66" t="s">
        <v>30</v>
      </c>
      <c r="C33" s="177">
        <f>D33+E33+F33</f>
        <v>0</v>
      </c>
      <c r="D33" s="14"/>
      <c r="E33" s="14"/>
      <c r="F33" s="14"/>
      <c r="G33" s="16"/>
      <c r="H33" s="57"/>
      <c r="O33" s="12"/>
      <c r="P33" s="5"/>
      <c r="Q33" s="13"/>
      <c r="R33" s="165"/>
      <c r="V33" s="12"/>
      <c r="W33" s="5"/>
      <c r="X33" s="13"/>
      <c r="Y33" s="165"/>
    </row>
    <row r="34" spans="1:25" ht="12.75">
      <c r="A34" s="58">
        <v>423000</v>
      </c>
      <c r="B34" s="59" t="s">
        <v>31</v>
      </c>
      <c r="C34" s="60">
        <f>C35+C36+C37+C38+C39+C40+C41+C42</f>
        <v>3327000</v>
      </c>
      <c r="D34" s="10"/>
      <c r="E34" s="10"/>
      <c r="F34" s="10"/>
      <c r="G34" s="71">
        <f>G38+G41+G42</f>
        <v>0</v>
      </c>
      <c r="H34" s="134"/>
      <c r="O34" s="8"/>
      <c r="P34" s="9"/>
      <c r="Q34" s="10"/>
      <c r="R34" s="165"/>
      <c r="V34" s="8"/>
      <c r="W34" s="9"/>
      <c r="X34" s="10"/>
      <c r="Y34" s="165"/>
    </row>
    <row r="35" spans="1:25" ht="12.75">
      <c r="A35" s="65">
        <v>423100</v>
      </c>
      <c r="B35" s="66" t="s">
        <v>32</v>
      </c>
      <c r="C35" s="177">
        <v>0</v>
      </c>
      <c r="D35" s="14"/>
      <c r="E35" s="14"/>
      <c r="F35" s="14"/>
      <c r="G35" s="16"/>
      <c r="H35" s="57"/>
      <c r="O35" s="12"/>
      <c r="P35" s="5"/>
      <c r="Q35" s="13"/>
      <c r="R35" s="165"/>
      <c r="V35" s="12"/>
      <c r="W35" s="5"/>
      <c r="X35" s="13"/>
      <c r="Y35" s="165"/>
    </row>
    <row r="36" spans="1:25" ht="12.75">
      <c r="A36" s="65">
        <v>423200</v>
      </c>
      <c r="B36" s="66" t="s">
        <v>33</v>
      </c>
      <c r="C36" s="177">
        <f>D36+E36+F36</f>
        <v>0</v>
      </c>
      <c r="D36" s="14"/>
      <c r="E36" s="14"/>
      <c r="F36" s="14"/>
      <c r="G36" s="16"/>
      <c r="H36" s="57"/>
      <c r="O36" s="12"/>
      <c r="P36" s="5"/>
      <c r="Q36" s="13"/>
      <c r="R36" s="165"/>
      <c r="V36" s="12"/>
      <c r="W36" s="5"/>
      <c r="X36" s="13"/>
      <c r="Y36" s="165"/>
    </row>
    <row r="37" spans="1:25" ht="12.75">
      <c r="A37" s="65">
        <v>423300</v>
      </c>
      <c r="B37" s="66" t="s">
        <v>34</v>
      </c>
      <c r="C37" s="177">
        <f>50000</f>
        <v>50000</v>
      </c>
      <c r="D37" s="14"/>
      <c r="E37" s="14"/>
      <c r="F37" s="14"/>
      <c r="G37" s="16"/>
      <c r="H37" s="57"/>
      <c r="O37" s="12"/>
      <c r="P37" s="5"/>
      <c r="Q37" s="13"/>
      <c r="R37" s="165"/>
      <c r="V37" s="12"/>
      <c r="W37" s="5"/>
      <c r="X37" s="13"/>
      <c r="Y37" s="165"/>
    </row>
    <row r="38" spans="1:25" ht="12.75">
      <c r="A38" s="65">
        <v>423400</v>
      </c>
      <c r="B38" s="66" t="s">
        <v>35</v>
      </c>
      <c r="C38" s="177">
        <f>100000+50000+50000+50000+20000+100000+20000+30000+50000</f>
        <v>470000</v>
      </c>
      <c r="D38" s="14"/>
      <c r="E38" s="14"/>
      <c r="F38" s="14"/>
      <c r="G38" s="16"/>
      <c r="H38" s="57"/>
      <c r="O38" s="12"/>
      <c r="P38" s="5"/>
      <c r="Q38" s="13"/>
      <c r="R38" s="165"/>
      <c r="V38" s="12"/>
      <c r="W38" s="5"/>
      <c r="X38" s="13"/>
      <c r="Y38" s="165"/>
    </row>
    <row r="39" spans="1:25" ht="12.75">
      <c r="A39" s="65">
        <v>423500</v>
      </c>
      <c r="B39" s="66" t="s">
        <v>36</v>
      </c>
      <c r="C39" s="177">
        <f>717000</f>
        <v>717000</v>
      </c>
      <c r="D39" s="14"/>
      <c r="E39" s="14"/>
      <c r="F39" s="14"/>
      <c r="G39" s="16"/>
      <c r="H39" s="57"/>
      <c r="O39" s="12"/>
      <c r="P39" s="5"/>
      <c r="Q39" s="13"/>
      <c r="R39" s="165"/>
      <c r="V39" s="12"/>
      <c r="W39" s="5"/>
      <c r="X39" s="13"/>
      <c r="Y39" s="165"/>
    </row>
    <row r="40" spans="1:25" ht="12.75">
      <c r="A40" s="65">
        <v>423600</v>
      </c>
      <c r="B40" s="66" t="s">
        <v>37</v>
      </c>
      <c r="C40" s="177">
        <f>50000+60000</f>
        <v>110000</v>
      </c>
      <c r="D40" s="14"/>
      <c r="E40" s="14"/>
      <c r="F40" s="14"/>
      <c r="G40" s="16"/>
      <c r="H40" s="57"/>
      <c r="O40" s="12"/>
      <c r="P40" s="5"/>
      <c r="Q40" s="13"/>
      <c r="R40" s="165"/>
      <c r="V40" s="12"/>
      <c r="W40" s="5"/>
      <c r="X40" s="13"/>
      <c r="Y40" s="165"/>
    </row>
    <row r="41" spans="1:25" ht="12.75">
      <c r="A41" s="65">
        <v>423700</v>
      </c>
      <c r="B41" s="66" t="s">
        <v>38</v>
      </c>
      <c r="C41" s="177">
        <f>50000+50000+70000+40000+20000+100000+10000+10000+30000+100000</f>
        <v>480000</v>
      </c>
      <c r="D41" s="14"/>
      <c r="E41" s="14"/>
      <c r="F41" s="14"/>
      <c r="G41" s="16"/>
      <c r="H41" s="57"/>
      <c r="O41" s="12"/>
      <c r="P41" s="5"/>
      <c r="Q41" s="13"/>
      <c r="R41" s="165"/>
      <c r="V41" s="12"/>
      <c r="W41" s="5"/>
      <c r="X41" s="13"/>
      <c r="Y41" s="165"/>
    </row>
    <row r="42" spans="1:25" ht="12.75">
      <c r="A42" s="65">
        <v>423900</v>
      </c>
      <c r="B42" s="66" t="s">
        <v>39</v>
      </c>
      <c r="C42" s="177">
        <f>1500000</f>
        <v>1500000</v>
      </c>
      <c r="D42" s="14"/>
      <c r="E42" s="14"/>
      <c r="F42" s="286"/>
      <c r="G42" s="187"/>
      <c r="H42" s="57"/>
      <c r="O42" s="12"/>
      <c r="P42" s="5"/>
      <c r="Q42" s="13"/>
      <c r="R42" s="165"/>
      <c r="V42" s="12"/>
      <c r="W42" s="5"/>
      <c r="X42" s="13"/>
      <c r="Y42" s="165"/>
    </row>
    <row r="43" spans="1:25" ht="12.75">
      <c r="A43" s="58">
        <v>424000</v>
      </c>
      <c r="B43" s="59" t="s">
        <v>40</v>
      </c>
      <c r="C43" s="60">
        <f>C44+C45+C46+C47+C48+C49+C50</f>
        <v>16300000</v>
      </c>
      <c r="D43" s="10"/>
      <c r="E43" s="10"/>
      <c r="F43" s="10"/>
      <c r="G43" s="71"/>
      <c r="H43" s="134"/>
      <c r="O43" s="8"/>
      <c r="P43" s="9"/>
      <c r="Q43" s="10"/>
      <c r="R43" s="165"/>
      <c r="V43" s="8"/>
      <c r="W43" s="9"/>
      <c r="X43" s="10"/>
      <c r="Y43" s="165"/>
    </row>
    <row r="44" spans="1:25" ht="12.75">
      <c r="A44" s="65">
        <v>424100</v>
      </c>
      <c r="B44" s="66" t="s">
        <v>41</v>
      </c>
      <c r="C44" s="177">
        <f>D44+E44+F44</f>
        <v>0</v>
      </c>
      <c r="D44" s="14"/>
      <c r="E44" s="14"/>
      <c r="F44" s="14"/>
      <c r="G44" s="16"/>
      <c r="H44" s="57"/>
      <c r="O44" s="12"/>
      <c r="P44" s="5"/>
      <c r="Q44" s="13"/>
      <c r="R44" s="165"/>
      <c r="V44" s="12"/>
      <c r="W44" s="5"/>
      <c r="X44" s="13"/>
      <c r="Y44" s="165"/>
    </row>
    <row r="45" spans="1:25" ht="12.75">
      <c r="A45" s="65">
        <v>424200</v>
      </c>
      <c r="B45" s="66" t="s">
        <v>42</v>
      </c>
      <c r="C45" s="177">
        <f>900000+180000+500000+70000+150000+1000000+500000+500000</f>
        <v>3800000</v>
      </c>
      <c r="D45" s="14"/>
      <c r="E45" s="14"/>
      <c r="F45" s="14"/>
      <c r="G45" s="16"/>
      <c r="H45" s="57"/>
      <c r="O45" s="12"/>
      <c r="P45" s="5"/>
      <c r="Q45" s="13"/>
      <c r="R45" s="165"/>
      <c r="V45" s="12"/>
      <c r="W45" s="5"/>
      <c r="X45" s="13"/>
      <c r="Y45" s="165"/>
    </row>
    <row r="46" spans="1:25" ht="12.75">
      <c r="A46" s="65">
        <v>424300</v>
      </c>
      <c r="B46" s="66" t="s">
        <v>43</v>
      </c>
      <c r="C46" s="177">
        <f>D46+E46+F46</f>
        <v>0</v>
      </c>
      <c r="D46" s="14"/>
      <c r="E46" s="14"/>
      <c r="F46" s="14"/>
      <c r="G46" s="16"/>
      <c r="H46" s="57"/>
      <c r="O46" s="12"/>
      <c r="P46" s="5"/>
      <c r="Q46" s="13"/>
      <c r="R46" s="165"/>
      <c r="V46" s="12"/>
      <c r="W46" s="5"/>
      <c r="X46" s="13"/>
      <c r="Y46" s="165"/>
    </row>
    <row r="47" spans="1:25" ht="12.75">
      <c r="A47" s="65">
        <v>424400</v>
      </c>
      <c r="B47" s="66" t="s">
        <v>44</v>
      </c>
      <c r="C47" s="177">
        <f>D47+E47+F47</f>
        <v>0</v>
      </c>
      <c r="D47" s="14"/>
      <c r="E47" s="14"/>
      <c r="F47" s="14"/>
      <c r="G47" s="16"/>
      <c r="H47" s="57"/>
      <c r="O47" s="12"/>
      <c r="P47" s="5"/>
      <c r="Q47" s="13"/>
      <c r="R47" s="165"/>
      <c r="V47" s="12"/>
      <c r="W47" s="5"/>
      <c r="X47" s="13"/>
      <c r="Y47" s="165"/>
    </row>
    <row r="48" spans="1:25" ht="27.75" customHeight="1">
      <c r="A48" s="65">
        <v>424500</v>
      </c>
      <c r="B48" s="74" t="s">
        <v>45</v>
      </c>
      <c r="C48" s="177">
        <f>D48+E48+F48</f>
        <v>0</v>
      </c>
      <c r="D48" s="14"/>
      <c r="E48" s="14"/>
      <c r="F48" s="14"/>
      <c r="G48" s="16"/>
      <c r="H48" s="57"/>
      <c r="O48" s="12"/>
      <c r="P48" s="26"/>
      <c r="Q48" s="13"/>
      <c r="R48" s="165"/>
      <c r="V48" s="12"/>
      <c r="W48" s="26"/>
      <c r="X48" s="13"/>
      <c r="Y48" s="165"/>
    </row>
    <row r="49" spans="1:25" ht="31.5" customHeight="1">
      <c r="A49" s="65">
        <v>424600</v>
      </c>
      <c r="B49" s="74" t="s">
        <v>46</v>
      </c>
      <c r="C49" s="177">
        <f>D49+E49+F49</f>
        <v>0</v>
      </c>
      <c r="D49" s="14"/>
      <c r="E49" s="14"/>
      <c r="F49" s="14"/>
      <c r="G49" s="16"/>
      <c r="H49" s="57"/>
      <c r="O49" s="12"/>
      <c r="P49" s="26"/>
      <c r="Q49" s="13"/>
      <c r="R49" s="165"/>
      <c r="V49" s="12"/>
      <c r="W49" s="26"/>
      <c r="X49" s="13"/>
      <c r="Y49" s="165"/>
    </row>
    <row r="50" spans="1:25" ht="12.75">
      <c r="A50" s="65">
        <v>424900</v>
      </c>
      <c r="B50" s="66" t="s">
        <v>47</v>
      </c>
      <c r="C50" s="177">
        <f>30000+100000+9665000+2705000</f>
        <v>12500000</v>
      </c>
      <c r="D50" s="14"/>
      <c r="E50" s="14"/>
      <c r="F50" s="14"/>
      <c r="G50" s="16"/>
      <c r="H50" s="57"/>
      <c r="O50" s="12"/>
      <c r="P50" s="5"/>
      <c r="Q50" s="13"/>
      <c r="R50" s="165"/>
      <c r="V50" s="12"/>
      <c r="W50" s="5"/>
      <c r="X50" s="13"/>
      <c r="Y50" s="165"/>
    </row>
    <row r="51" spans="1:25" ht="33" customHeight="1">
      <c r="A51" s="58">
        <v>425000</v>
      </c>
      <c r="B51" s="78" t="s">
        <v>48</v>
      </c>
      <c r="C51" s="60">
        <f>C52+C53</f>
        <v>1760000</v>
      </c>
      <c r="D51" s="10"/>
      <c r="E51" s="10"/>
      <c r="F51" s="10"/>
      <c r="G51" s="71"/>
      <c r="H51" s="134"/>
      <c r="O51" s="8"/>
      <c r="P51" s="27"/>
      <c r="Q51" s="10"/>
      <c r="R51" s="165"/>
      <c r="V51" s="8"/>
      <c r="W51" s="27"/>
      <c r="X51" s="10"/>
      <c r="Y51" s="165"/>
    </row>
    <row r="52" spans="1:25" ht="12.75">
      <c r="A52" s="65">
        <v>425100</v>
      </c>
      <c r="B52" s="66" t="s">
        <v>49</v>
      </c>
      <c r="C52" s="177">
        <f>350000+1200000</f>
        <v>1550000</v>
      </c>
      <c r="D52" s="14"/>
      <c r="E52" s="14"/>
      <c r="F52" s="14"/>
      <c r="G52" s="16"/>
      <c r="H52" s="57"/>
      <c r="O52" s="12"/>
      <c r="P52" s="5"/>
      <c r="Q52" s="13"/>
      <c r="R52" s="165"/>
      <c r="V52" s="12"/>
      <c r="W52" s="5"/>
      <c r="X52" s="13"/>
      <c r="Y52" s="165"/>
    </row>
    <row r="53" spans="1:25" ht="12.75">
      <c r="A53" s="65">
        <v>425200</v>
      </c>
      <c r="B53" s="66" t="s">
        <v>50</v>
      </c>
      <c r="C53" s="177">
        <f>150000+60000</f>
        <v>210000</v>
      </c>
      <c r="D53" s="14"/>
      <c r="E53" s="14"/>
      <c r="F53" s="14"/>
      <c r="G53" s="16"/>
      <c r="H53" s="57"/>
      <c r="O53" s="12"/>
      <c r="P53" s="5"/>
      <c r="Q53" s="13"/>
      <c r="R53" s="165"/>
      <c r="V53" s="12"/>
      <c r="W53" s="5"/>
      <c r="X53" s="13"/>
      <c r="Y53" s="165"/>
    </row>
    <row r="54" spans="1:25" ht="12.75">
      <c r="A54" s="58">
        <v>426000</v>
      </c>
      <c r="B54" s="59" t="s">
        <v>51</v>
      </c>
      <c r="C54" s="60">
        <f>C55+C56+C57+C58+C59+C60+C61+C62+C63</f>
        <v>2580000</v>
      </c>
      <c r="D54" s="10"/>
      <c r="E54" s="10"/>
      <c r="F54" s="10"/>
      <c r="G54" s="71"/>
      <c r="H54" s="134"/>
      <c r="O54" s="8"/>
      <c r="P54" s="9"/>
      <c r="Q54" s="10"/>
      <c r="R54" s="165"/>
      <c r="V54" s="8"/>
      <c r="W54" s="9"/>
      <c r="X54" s="10"/>
      <c r="Y54" s="165"/>
    </row>
    <row r="55" spans="1:25" ht="12.75">
      <c r="A55" s="65">
        <v>426100</v>
      </c>
      <c r="B55" s="66" t="s">
        <v>52</v>
      </c>
      <c r="C55" s="177">
        <f>150000+30000+100000</f>
        <v>280000</v>
      </c>
      <c r="D55" s="14"/>
      <c r="E55" s="14"/>
      <c r="F55" s="14"/>
      <c r="G55" s="16"/>
      <c r="H55" s="57"/>
      <c r="O55" s="12"/>
      <c r="P55" s="5"/>
      <c r="Q55" s="13"/>
      <c r="R55" s="165"/>
      <c r="V55" s="12"/>
      <c r="W55" s="5"/>
      <c r="X55" s="13"/>
      <c r="Y55" s="165"/>
    </row>
    <row r="56" spans="1:25" ht="12.75">
      <c r="A56" s="65">
        <v>426200</v>
      </c>
      <c r="B56" s="66" t="s">
        <v>53</v>
      </c>
      <c r="C56" s="177">
        <f>D56+E56+F56</f>
        <v>0</v>
      </c>
      <c r="D56" s="14"/>
      <c r="E56" s="14"/>
      <c r="F56" s="14"/>
      <c r="G56" s="16"/>
      <c r="H56" s="57"/>
      <c r="O56" s="12"/>
      <c r="P56" s="5"/>
      <c r="Q56" s="13"/>
      <c r="R56" s="165"/>
      <c r="V56" s="12"/>
      <c r="W56" s="5"/>
      <c r="X56" s="13"/>
      <c r="Y56" s="165"/>
    </row>
    <row r="57" spans="1:25" ht="30" customHeight="1">
      <c r="A57" s="65">
        <v>426300</v>
      </c>
      <c r="B57" s="74" t="s">
        <v>54</v>
      </c>
      <c r="C57" s="177">
        <f>D57+E57+F57</f>
        <v>0</v>
      </c>
      <c r="D57" s="14"/>
      <c r="E57" s="14"/>
      <c r="F57" s="14"/>
      <c r="G57" s="16"/>
      <c r="H57" s="57"/>
      <c r="O57" s="12"/>
      <c r="P57" s="26"/>
      <c r="Q57" s="13"/>
      <c r="R57" s="165"/>
      <c r="V57" s="12"/>
      <c r="W57" s="26"/>
      <c r="X57" s="13"/>
      <c r="Y57" s="165"/>
    </row>
    <row r="58" spans="1:25" ht="12.75">
      <c r="A58" s="65">
        <v>426400</v>
      </c>
      <c r="B58" s="66" t="s">
        <v>55</v>
      </c>
      <c r="C58" s="177">
        <f>300000+290000</f>
        <v>590000</v>
      </c>
      <c r="D58" s="14"/>
      <c r="E58" s="14"/>
      <c r="F58" s="14"/>
      <c r="G58" s="16"/>
      <c r="H58" s="57"/>
      <c r="O58" s="12"/>
      <c r="P58" s="5"/>
      <c r="Q58" s="13"/>
      <c r="R58" s="165"/>
      <c r="V58" s="12"/>
      <c r="W58" s="5"/>
      <c r="X58" s="13"/>
      <c r="Y58" s="165"/>
    </row>
    <row r="59" spans="1:25" ht="12.75">
      <c r="A59" s="65">
        <v>426500</v>
      </c>
      <c r="B59" s="66" t="s">
        <v>56</v>
      </c>
      <c r="C59" s="177">
        <f>D59+E59+F59</f>
        <v>0</v>
      </c>
      <c r="D59" s="14"/>
      <c r="E59" s="14"/>
      <c r="F59" s="14"/>
      <c r="G59" s="16"/>
      <c r="H59" s="57"/>
      <c r="O59" s="12"/>
      <c r="P59" s="5"/>
      <c r="Q59" s="13"/>
      <c r="R59" s="165"/>
      <c r="V59" s="12"/>
      <c r="W59" s="5"/>
      <c r="X59" s="13"/>
      <c r="Y59" s="165"/>
    </row>
    <row r="60" spans="1:25" ht="12.75">
      <c r="A60" s="65">
        <v>426600</v>
      </c>
      <c r="B60" s="66" t="s">
        <v>57</v>
      </c>
      <c r="C60" s="177">
        <f>400000+70000+60000+30000+500000</f>
        <v>1060000</v>
      </c>
      <c r="D60" s="14"/>
      <c r="E60" s="14"/>
      <c r="F60" s="14"/>
      <c r="G60" s="16"/>
      <c r="H60" s="57"/>
      <c r="O60" s="12"/>
      <c r="P60" s="5"/>
      <c r="Q60" s="13"/>
      <c r="R60" s="165"/>
      <c r="V60" s="12"/>
      <c r="W60" s="5"/>
      <c r="X60" s="13"/>
      <c r="Y60" s="165"/>
    </row>
    <row r="61" spans="1:25" ht="12.75">
      <c r="A61" s="65">
        <v>426700</v>
      </c>
      <c r="B61" s="66" t="s">
        <v>58</v>
      </c>
      <c r="C61" s="177">
        <f>D61+E61+F61</f>
        <v>0</v>
      </c>
      <c r="D61" s="14"/>
      <c r="E61" s="14"/>
      <c r="F61" s="14"/>
      <c r="G61" s="16"/>
      <c r="H61" s="57"/>
      <c r="O61" s="12"/>
      <c r="P61" s="5"/>
      <c r="Q61" s="13"/>
      <c r="R61" s="165"/>
      <c r="V61" s="12"/>
      <c r="W61" s="5"/>
      <c r="X61" s="13"/>
      <c r="Y61" s="165"/>
    </row>
    <row r="62" spans="1:25" ht="12.75">
      <c r="A62" s="65">
        <v>426800</v>
      </c>
      <c r="B62" s="66" t="s">
        <v>59</v>
      </c>
      <c r="C62" s="177">
        <f>300000+250000</f>
        <v>550000</v>
      </c>
      <c r="D62" s="14"/>
      <c r="E62" s="14"/>
      <c r="F62" s="14"/>
      <c r="G62" s="16"/>
      <c r="H62" s="57"/>
      <c r="O62" s="12"/>
      <c r="P62" s="5"/>
      <c r="Q62" s="13"/>
      <c r="R62" s="165"/>
      <c r="V62" s="12"/>
      <c r="W62" s="5"/>
      <c r="X62" s="13"/>
      <c r="Y62" s="165"/>
    </row>
    <row r="63" spans="1:25" ht="12.75">
      <c r="A63" s="65">
        <v>426900</v>
      </c>
      <c r="B63" s="66" t="s">
        <v>60</v>
      </c>
      <c r="C63" s="177">
        <f>100000</f>
        <v>100000</v>
      </c>
      <c r="D63" s="14"/>
      <c r="E63" s="14"/>
      <c r="F63" s="14"/>
      <c r="G63" s="16"/>
      <c r="H63" s="57"/>
      <c r="O63" s="12"/>
      <c r="P63" s="5"/>
      <c r="Q63" s="13"/>
      <c r="R63" s="165"/>
      <c r="V63" s="12"/>
      <c r="W63" s="5"/>
      <c r="X63" s="13"/>
      <c r="Y63" s="165"/>
    </row>
    <row r="64" spans="1:25" ht="12.75">
      <c r="A64" s="80">
        <v>465000</v>
      </c>
      <c r="B64" s="81" t="s">
        <v>126</v>
      </c>
      <c r="C64" s="60">
        <f>C65+C66</f>
        <v>159576</v>
      </c>
      <c r="D64" s="10"/>
      <c r="E64" s="10"/>
      <c r="F64" s="10"/>
      <c r="G64" s="71"/>
      <c r="H64" s="134"/>
      <c r="O64" s="12"/>
      <c r="P64" s="5"/>
      <c r="Q64" s="13"/>
      <c r="R64" s="165"/>
      <c r="V64" s="12"/>
      <c r="W64" s="5"/>
      <c r="X64" s="13"/>
      <c r="Y64" s="165"/>
    </row>
    <row r="65" spans="1:25" ht="12.75">
      <c r="A65" s="84">
        <v>465100</v>
      </c>
      <c r="B65" s="89" t="s">
        <v>126</v>
      </c>
      <c r="C65" s="177">
        <v>159576</v>
      </c>
      <c r="D65" s="14"/>
      <c r="E65" s="14"/>
      <c r="F65" s="14"/>
      <c r="G65" s="16"/>
      <c r="H65" s="57"/>
      <c r="O65" s="12"/>
      <c r="P65" s="5"/>
      <c r="Q65" s="13"/>
      <c r="R65" s="165"/>
      <c r="V65" s="12"/>
      <c r="W65" s="5"/>
      <c r="X65" s="13"/>
      <c r="Y65" s="165"/>
    </row>
    <row r="66" spans="1:25" ht="12.75">
      <c r="A66" s="84">
        <v>465200</v>
      </c>
      <c r="B66" s="85" t="s">
        <v>63</v>
      </c>
      <c r="C66" s="177">
        <f>D66+E66+F66</f>
        <v>0</v>
      </c>
      <c r="D66" s="14"/>
      <c r="E66" s="14"/>
      <c r="F66" s="14"/>
      <c r="G66" s="16"/>
      <c r="H66" s="57"/>
      <c r="O66" s="12"/>
      <c r="P66" s="5"/>
      <c r="Q66" s="13"/>
      <c r="R66" s="165"/>
      <c r="V66" s="12"/>
      <c r="W66" s="5"/>
      <c r="X66" s="13"/>
      <c r="Y66" s="165"/>
    </row>
    <row r="67" spans="1:25" ht="12.75">
      <c r="A67" s="58">
        <v>472000</v>
      </c>
      <c r="B67" s="59" t="s">
        <v>64</v>
      </c>
      <c r="C67" s="60">
        <f>D67+E67+F67</f>
        <v>0</v>
      </c>
      <c r="D67" s="10"/>
      <c r="E67" s="10"/>
      <c r="F67" s="10"/>
      <c r="G67" s="71"/>
      <c r="H67" s="134"/>
      <c r="O67" s="8"/>
      <c r="P67" s="9"/>
      <c r="Q67" s="10"/>
      <c r="R67" s="165"/>
      <c r="V67" s="8"/>
      <c r="W67" s="9"/>
      <c r="X67" s="10"/>
      <c r="Y67" s="165"/>
    </row>
    <row r="68" spans="1:25" ht="29.25" customHeight="1">
      <c r="A68" s="65">
        <v>472100</v>
      </c>
      <c r="B68" s="74" t="s">
        <v>65</v>
      </c>
      <c r="C68" s="177">
        <f>D68+E68+F68</f>
        <v>0</v>
      </c>
      <c r="D68" s="14"/>
      <c r="E68" s="14"/>
      <c r="F68" s="14"/>
      <c r="G68" s="16"/>
      <c r="H68" s="57"/>
      <c r="O68" s="12"/>
      <c r="P68" s="26"/>
      <c r="Q68" s="13"/>
      <c r="R68" s="165"/>
      <c r="V68" s="12"/>
      <c r="W68" s="26"/>
      <c r="X68" s="13"/>
      <c r="Y68" s="165"/>
    </row>
    <row r="69" spans="1:25" ht="12.75">
      <c r="A69" s="65">
        <v>472200</v>
      </c>
      <c r="B69" s="66" t="s">
        <v>66</v>
      </c>
      <c r="C69" s="177">
        <f aca="true" t="shared" si="0" ref="C69:C108">D69+E69+F69</f>
        <v>0</v>
      </c>
      <c r="D69" s="14"/>
      <c r="E69" s="14"/>
      <c r="F69" s="14"/>
      <c r="G69" s="16"/>
      <c r="H69" s="57"/>
      <c r="O69" s="12"/>
      <c r="P69" s="5"/>
      <c r="Q69" s="13"/>
      <c r="R69" s="165"/>
      <c r="V69" s="12"/>
      <c r="W69" s="5"/>
      <c r="X69" s="13"/>
      <c r="Y69" s="165"/>
    </row>
    <row r="70" spans="1:25" ht="12.75">
      <c r="A70" s="65">
        <v>472300</v>
      </c>
      <c r="B70" s="66" t="s">
        <v>67</v>
      </c>
      <c r="C70" s="177">
        <f t="shared" si="0"/>
        <v>0</v>
      </c>
      <c r="D70" s="14"/>
      <c r="E70" s="14"/>
      <c r="F70" s="14"/>
      <c r="G70" s="16"/>
      <c r="H70" s="57"/>
      <c r="O70" s="12"/>
      <c r="P70" s="5"/>
      <c r="Q70" s="13"/>
      <c r="R70" s="165"/>
      <c r="V70" s="12"/>
      <c r="W70" s="5"/>
      <c r="X70" s="13"/>
      <c r="Y70" s="165"/>
    </row>
    <row r="71" spans="1:25" ht="12.75">
      <c r="A71" s="65">
        <v>472400</v>
      </c>
      <c r="B71" s="66" t="s">
        <v>68</v>
      </c>
      <c r="C71" s="177">
        <f t="shared" si="0"/>
        <v>0</v>
      </c>
      <c r="D71" s="14"/>
      <c r="E71" s="14"/>
      <c r="F71" s="14"/>
      <c r="G71" s="16"/>
      <c r="H71" s="57"/>
      <c r="O71" s="12"/>
      <c r="P71" s="5"/>
      <c r="Q71" s="13"/>
      <c r="R71" s="165"/>
      <c r="V71" s="12"/>
      <c r="W71" s="5"/>
      <c r="X71" s="13"/>
      <c r="Y71" s="165"/>
    </row>
    <row r="72" spans="1:25" ht="12.75">
      <c r="A72" s="65">
        <v>472500</v>
      </c>
      <c r="B72" s="66" t="s">
        <v>69</v>
      </c>
      <c r="C72" s="177">
        <f t="shared" si="0"/>
        <v>0</v>
      </c>
      <c r="D72" s="14"/>
      <c r="E72" s="14"/>
      <c r="F72" s="14"/>
      <c r="G72" s="16"/>
      <c r="H72" s="57"/>
      <c r="O72" s="12"/>
      <c r="P72" s="5"/>
      <c r="Q72" s="13"/>
      <c r="R72" s="165"/>
      <c r="V72" s="12"/>
      <c r="W72" s="5"/>
      <c r="X72" s="13"/>
      <c r="Y72" s="165"/>
    </row>
    <row r="73" spans="1:25" ht="12.75">
      <c r="A73" s="65">
        <v>472600</v>
      </c>
      <c r="B73" s="66" t="s">
        <v>70</v>
      </c>
      <c r="C73" s="177">
        <f t="shared" si="0"/>
        <v>0</v>
      </c>
      <c r="D73" s="14"/>
      <c r="E73" s="14"/>
      <c r="F73" s="14"/>
      <c r="G73" s="16"/>
      <c r="H73" s="57"/>
      <c r="O73" s="12"/>
      <c r="P73" s="5"/>
      <c r="Q73" s="13"/>
      <c r="R73" s="165"/>
      <c r="V73" s="12"/>
      <c r="W73" s="5"/>
      <c r="X73" s="13"/>
      <c r="Y73" s="165"/>
    </row>
    <row r="74" spans="1:25" ht="28.5" customHeight="1">
      <c r="A74" s="65">
        <v>472700</v>
      </c>
      <c r="B74" s="74" t="s">
        <v>71</v>
      </c>
      <c r="C74" s="177">
        <f t="shared" si="0"/>
        <v>0</v>
      </c>
      <c r="D74" s="14"/>
      <c r="E74" s="14"/>
      <c r="F74" s="14"/>
      <c r="G74" s="16"/>
      <c r="H74" s="57"/>
      <c r="O74" s="12"/>
      <c r="P74" s="26"/>
      <c r="Q74" s="13"/>
      <c r="R74" s="165"/>
      <c r="V74" s="12"/>
      <c r="W74" s="26"/>
      <c r="X74" s="13"/>
      <c r="Y74" s="165"/>
    </row>
    <row r="75" spans="1:25" ht="12.75">
      <c r="A75" s="65">
        <v>472800</v>
      </c>
      <c r="B75" s="66" t="s">
        <v>72</v>
      </c>
      <c r="C75" s="177">
        <f t="shared" si="0"/>
        <v>0</v>
      </c>
      <c r="D75" s="14"/>
      <c r="E75" s="14"/>
      <c r="F75" s="14"/>
      <c r="G75" s="16"/>
      <c r="H75" s="57"/>
      <c r="O75" s="12"/>
      <c r="P75" s="5"/>
      <c r="Q75" s="13"/>
      <c r="R75" s="165"/>
      <c r="V75" s="12"/>
      <c r="W75" s="5"/>
      <c r="X75" s="13"/>
      <c r="Y75" s="165"/>
    </row>
    <row r="76" spans="1:25" ht="12.75">
      <c r="A76" s="65">
        <v>472900</v>
      </c>
      <c r="B76" s="66" t="s">
        <v>73</v>
      </c>
      <c r="C76" s="177">
        <f t="shared" si="0"/>
        <v>0</v>
      </c>
      <c r="D76" s="14"/>
      <c r="E76" s="14"/>
      <c r="F76" s="14"/>
      <c r="G76" s="16"/>
      <c r="H76" s="57"/>
      <c r="O76" s="12"/>
      <c r="P76" s="5"/>
      <c r="Q76" s="13"/>
      <c r="R76" s="165"/>
      <c r="V76" s="12"/>
      <c r="W76" s="5"/>
      <c r="X76" s="13"/>
      <c r="Y76" s="165"/>
    </row>
    <row r="77" spans="1:25" ht="12.75">
      <c r="A77" s="80">
        <v>481000</v>
      </c>
      <c r="B77" s="81" t="s">
        <v>74</v>
      </c>
      <c r="C77" s="60">
        <f t="shared" si="0"/>
        <v>0</v>
      </c>
      <c r="D77" s="10"/>
      <c r="E77" s="10"/>
      <c r="F77" s="10"/>
      <c r="G77" s="71"/>
      <c r="H77" s="134"/>
      <c r="O77" s="12"/>
      <c r="P77" s="5"/>
      <c r="Q77" s="13"/>
      <c r="R77" s="165"/>
      <c r="V77" s="12"/>
      <c r="W77" s="5"/>
      <c r="X77" s="13"/>
      <c r="Y77" s="165"/>
    </row>
    <row r="78" spans="1:25" ht="12.75">
      <c r="A78" s="84">
        <v>481900</v>
      </c>
      <c r="B78" s="85" t="s">
        <v>75</v>
      </c>
      <c r="C78" s="177">
        <f t="shared" si="0"/>
        <v>0</v>
      </c>
      <c r="D78" s="14"/>
      <c r="E78" s="14"/>
      <c r="F78" s="14"/>
      <c r="G78" s="16"/>
      <c r="H78" s="57"/>
      <c r="O78" s="12"/>
      <c r="P78" s="5"/>
      <c r="Q78" s="13"/>
      <c r="R78" s="165"/>
      <c r="V78" s="12"/>
      <c r="W78" s="5"/>
      <c r="X78" s="13"/>
      <c r="Y78" s="165"/>
    </row>
    <row r="79" spans="1:25" ht="27.75" customHeight="1">
      <c r="A79" s="58">
        <v>482000</v>
      </c>
      <c r="B79" s="78" t="s">
        <v>76</v>
      </c>
      <c r="C79" s="60">
        <f>C81</f>
        <v>50000</v>
      </c>
      <c r="D79" s="10"/>
      <c r="E79" s="10"/>
      <c r="F79" s="10"/>
      <c r="G79" s="71"/>
      <c r="H79" s="134"/>
      <c r="O79" s="8"/>
      <c r="P79" s="27"/>
      <c r="Q79" s="10"/>
      <c r="R79" s="165"/>
      <c r="V79" s="8"/>
      <c r="W79" s="27"/>
      <c r="X79" s="10"/>
      <c r="Y79" s="165"/>
    </row>
    <row r="80" spans="1:25" ht="12.75">
      <c r="A80" s="65">
        <v>482100</v>
      </c>
      <c r="B80" s="66" t="s">
        <v>77</v>
      </c>
      <c r="C80" s="177">
        <f t="shared" si="0"/>
        <v>0</v>
      </c>
      <c r="D80" s="14"/>
      <c r="E80" s="14"/>
      <c r="F80" s="14"/>
      <c r="G80" s="16"/>
      <c r="H80" s="57"/>
      <c r="O80" s="12"/>
      <c r="P80" s="5"/>
      <c r="Q80" s="13"/>
      <c r="R80" s="165"/>
      <c r="V80" s="12"/>
      <c r="W80" s="5"/>
      <c r="X80" s="13"/>
      <c r="Y80" s="165"/>
    </row>
    <row r="81" spans="1:25" ht="12.75">
      <c r="A81" s="65">
        <v>482200</v>
      </c>
      <c r="B81" s="66" t="s">
        <v>78</v>
      </c>
      <c r="C81" s="177">
        <f>50000</f>
        <v>50000</v>
      </c>
      <c r="D81" s="14"/>
      <c r="E81" s="14"/>
      <c r="F81" s="14"/>
      <c r="G81" s="16"/>
      <c r="H81" s="57"/>
      <c r="O81" s="12"/>
      <c r="P81" s="5"/>
      <c r="Q81" s="13"/>
      <c r="R81" s="165"/>
      <c r="V81" s="12"/>
      <c r="W81" s="5"/>
      <c r="X81" s="13"/>
      <c r="Y81" s="165"/>
    </row>
    <row r="82" spans="1:25" ht="12.75">
      <c r="A82" s="65">
        <v>482300</v>
      </c>
      <c r="B82" s="66" t="s">
        <v>79</v>
      </c>
      <c r="C82" s="177">
        <f t="shared" si="0"/>
        <v>0</v>
      </c>
      <c r="D82" s="14"/>
      <c r="E82" s="14"/>
      <c r="F82" s="14"/>
      <c r="G82" s="16"/>
      <c r="H82" s="57"/>
      <c r="O82" s="12"/>
      <c r="P82" s="5"/>
      <c r="Q82" s="13"/>
      <c r="R82" s="165"/>
      <c r="V82" s="12"/>
      <c r="W82" s="5"/>
      <c r="X82" s="13"/>
      <c r="Y82" s="165"/>
    </row>
    <row r="83" spans="1:25" ht="27" customHeight="1">
      <c r="A83" s="65">
        <v>482400</v>
      </c>
      <c r="B83" s="74" t="s">
        <v>80</v>
      </c>
      <c r="C83" s="177">
        <f t="shared" si="0"/>
        <v>0</v>
      </c>
      <c r="D83" s="14"/>
      <c r="E83" s="14"/>
      <c r="F83" s="14"/>
      <c r="G83" s="16"/>
      <c r="H83" s="57"/>
      <c r="O83" s="12"/>
      <c r="P83" s="26"/>
      <c r="Q83" s="13"/>
      <c r="R83" s="165"/>
      <c r="V83" s="12"/>
      <c r="W83" s="26"/>
      <c r="X83" s="13"/>
      <c r="Y83" s="165"/>
    </row>
    <row r="84" spans="1:25" ht="27" customHeight="1">
      <c r="A84" s="80">
        <v>483000</v>
      </c>
      <c r="B84" s="81" t="s">
        <v>81</v>
      </c>
      <c r="C84" s="60">
        <f t="shared" si="0"/>
        <v>0</v>
      </c>
      <c r="D84" s="10"/>
      <c r="E84" s="10"/>
      <c r="F84" s="87"/>
      <c r="G84" s="71"/>
      <c r="H84" s="88"/>
      <c r="O84" s="12"/>
      <c r="P84" s="26"/>
      <c r="Q84" s="13"/>
      <c r="R84" s="165"/>
      <c r="V84" s="12"/>
      <c r="W84" s="26"/>
      <c r="X84" s="13"/>
      <c r="Y84" s="165"/>
    </row>
    <row r="85" spans="1:25" ht="27" customHeight="1">
      <c r="A85" s="65">
        <v>483100</v>
      </c>
      <c r="B85" s="89" t="s">
        <v>81</v>
      </c>
      <c r="C85" s="177">
        <f t="shared" si="0"/>
        <v>0</v>
      </c>
      <c r="D85" s="14"/>
      <c r="E85" s="14"/>
      <c r="F85" s="233"/>
      <c r="G85" s="16"/>
      <c r="H85" s="211"/>
      <c r="O85" s="12"/>
      <c r="P85" s="26"/>
      <c r="Q85" s="13"/>
      <c r="R85" s="165"/>
      <c r="V85" s="12"/>
      <c r="W85" s="26"/>
      <c r="X85" s="13"/>
      <c r="Y85" s="165"/>
    </row>
    <row r="86" spans="1:25" ht="17.25" customHeight="1">
      <c r="A86" s="90">
        <v>499000</v>
      </c>
      <c r="B86" s="91" t="s">
        <v>82</v>
      </c>
      <c r="C86" s="60">
        <f t="shared" si="0"/>
        <v>0</v>
      </c>
      <c r="D86" s="10"/>
      <c r="E86" s="10"/>
      <c r="F86" s="18"/>
      <c r="G86" s="71"/>
      <c r="H86" s="134"/>
      <c r="O86" s="12"/>
      <c r="P86" s="26"/>
      <c r="Q86" s="13"/>
      <c r="R86" s="165"/>
      <c r="V86" s="12"/>
      <c r="W86" s="26"/>
      <c r="X86" s="13"/>
      <c r="Y86" s="165"/>
    </row>
    <row r="87" spans="1:25" ht="17.25" customHeight="1">
      <c r="A87" s="65">
        <v>499100</v>
      </c>
      <c r="B87" s="74" t="s">
        <v>82</v>
      </c>
      <c r="C87" s="177">
        <f t="shared" si="0"/>
        <v>0</v>
      </c>
      <c r="D87" s="14"/>
      <c r="E87" s="14"/>
      <c r="F87" s="14"/>
      <c r="G87" s="16"/>
      <c r="H87" s="57"/>
      <c r="O87" s="12"/>
      <c r="P87" s="26"/>
      <c r="Q87" s="13"/>
      <c r="R87" s="165"/>
      <c r="V87" s="12"/>
      <c r="W87" s="26"/>
      <c r="X87" s="13"/>
      <c r="Y87" s="165"/>
    </row>
    <row r="88" spans="1:25" ht="12.75">
      <c r="A88" s="58">
        <v>511000</v>
      </c>
      <c r="B88" s="59" t="s">
        <v>83</v>
      </c>
      <c r="C88" s="60">
        <f t="shared" si="0"/>
        <v>0</v>
      </c>
      <c r="D88" s="10"/>
      <c r="E88" s="10"/>
      <c r="F88" s="10"/>
      <c r="G88" s="71"/>
      <c r="H88" s="134"/>
      <c r="O88" s="8"/>
      <c r="P88" s="9"/>
      <c r="Q88" s="10"/>
      <c r="R88" s="165"/>
      <c r="V88" s="8"/>
      <c r="W88" s="9"/>
      <c r="X88" s="10"/>
      <c r="Y88" s="165"/>
    </row>
    <row r="89" spans="1:25" ht="12.75">
      <c r="A89" s="65">
        <v>511100</v>
      </c>
      <c r="B89" s="66" t="s">
        <v>84</v>
      </c>
      <c r="C89" s="177">
        <f t="shared" si="0"/>
        <v>0</v>
      </c>
      <c r="D89" s="14"/>
      <c r="E89" s="14"/>
      <c r="F89" s="14"/>
      <c r="G89" s="16"/>
      <c r="H89" s="57"/>
      <c r="O89" s="12"/>
      <c r="P89" s="5"/>
      <c r="Q89" s="13"/>
      <c r="R89" s="165"/>
      <c r="V89" s="12"/>
      <c r="W89" s="5"/>
      <c r="X89" s="13"/>
      <c r="Y89" s="165"/>
    </row>
    <row r="90" spans="1:25" ht="12.75">
      <c r="A90" s="65">
        <v>511200</v>
      </c>
      <c r="B90" s="66" t="s">
        <v>85</v>
      </c>
      <c r="C90" s="177">
        <f t="shared" si="0"/>
        <v>0</v>
      </c>
      <c r="D90" s="14"/>
      <c r="E90" s="14"/>
      <c r="F90" s="14"/>
      <c r="G90" s="16"/>
      <c r="H90" s="57"/>
      <c r="O90" s="12"/>
      <c r="P90" s="5"/>
      <c r="Q90" s="13"/>
      <c r="R90" s="165"/>
      <c r="V90" s="12"/>
      <c r="W90" s="5"/>
      <c r="X90" s="13"/>
      <c r="Y90" s="165"/>
    </row>
    <row r="91" spans="1:25" ht="12.75">
      <c r="A91" s="65">
        <v>511300</v>
      </c>
      <c r="B91" s="66" t="s">
        <v>86</v>
      </c>
      <c r="C91" s="177">
        <f t="shared" si="0"/>
        <v>0</v>
      </c>
      <c r="D91" s="14"/>
      <c r="E91" s="14"/>
      <c r="F91" s="14"/>
      <c r="G91" s="16"/>
      <c r="H91" s="57"/>
      <c r="O91" s="12"/>
      <c r="P91" s="5"/>
      <c r="Q91" s="13"/>
      <c r="R91" s="165"/>
      <c r="V91" s="12"/>
      <c r="W91" s="5"/>
      <c r="X91" s="13"/>
      <c r="Y91" s="165"/>
    </row>
    <row r="92" spans="1:25" ht="12.75">
      <c r="A92" s="65">
        <v>511400</v>
      </c>
      <c r="B92" s="66" t="s">
        <v>87</v>
      </c>
      <c r="C92" s="177">
        <f t="shared" si="0"/>
        <v>0</v>
      </c>
      <c r="D92" s="14"/>
      <c r="E92" s="14"/>
      <c r="F92" s="14"/>
      <c r="G92" s="16"/>
      <c r="H92" s="57"/>
      <c r="O92" s="12"/>
      <c r="P92" s="5"/>
      <c r="Q92" s="13"/>
      <c r="R92" s="165"/>
      <c r="V92" s="12"/>
      <c r="W92" s="5"/>
      <c r="X92" s="13"/>
      <c r="Y92" s="165"/>
    </row>
    <row r="93" spans="1:25" ht="12.75">
      <c r="A93" s="58">
        <v>512000</v>
      </c>
      <c r="B93" s="59" t="s">
        <v>88</v>
      </c>
      <c r="C93" s="60">
        <f>C95</f>
        <v>0</v>
      </c>
      <c r="D93" s="10"/>
      <c r="E93" s="10"/>
      <c r="F93" s="10"/>
      <c r="G93" s="71"/>
      <c r="H93" s="134"/>
      <c r="O93" s="8"/>
      <c r="P93" s="9"/>
      <c r="Q93" s="10"/>
      <c r="R93" s="165"/>
      <c r="V93" s="8"/>
      <c r="W93" s="9"/>
      <c r="X93" s="10"/>
      <c r="Y93" s="165"/>
    </row>
    <row r="94" spans="1:25" ht="12.75">
      <c r="A94" s="65">
        <v>512100</v>
      </c>
      <c r="B94" s="66" t="s">
        <v>89</v>
      </c>
      <c r="C94" s="177">
        <f t="shared" si="0"/>
        <v>0</v>
      </c>
      <c r="D94" s="14"/>
      <c r="E94" s="14"/>
      <c r="F94" s="14"/>
      <c r="G94" s="16"/>
      <c r="H94" s="57"/>
      <c r="O94" s="12"/>
      <c r="P94" s="5"/>
      <c r="Q94" s="13"/>
      <c r="R94" s="165"/>
      <c r="V94" s="12"/>
      <c r="W94" s="5"/>
      <c r="X94" s="13"/>
      <c r="Y94" s="165"/>
    </row>
    <row r="95" spans="1:25" ht="12.75">
      <c r="A95" s="65">
        <v>512200</v>
      </c>
      <c r="B95" s="66" t="s">
        <v>90</v>
      </c>
      <c r="C95" s="177">
        <v>0</v>
      </c>
      <c r="D95" s="14"/>
      <c r="E95" s="14"/>
      <c r="F95" s="14"/>
      <c r="G95" s="13"/>
      <c r="H95" s="57"/>
      <c r="O95" s="12"/>
      <c r="P95" s="5"/>
      <c r="Q95" s="13"/>
      <c r="R95" s="165"/>
      <c r="V95" s="12"/>
      <c r="W95" s="5"/>
      <c r="X95" s="13"/>
      <c r="Y95" s="165"/>
    </row>
    <row r="96" spans="1:25" ht="12.75">
      <c r="A96" s="65">
        <v>512300</v>
      </c>
      <c r="B96" s="66" t="s">
        <v>91</v>
      </c>
      <c r="C96" s="177">
        <f t="shared" si="0"/>
        <v>0</v>
      </c>
      <c r="D96" s="14"/>
      <c r="E96" s="14"/>
      <c r="F96" s="14"/>
      <c r="G96" s="16"/>
      <c r="H96" s="57"/>
      <c r="O96" s="12"/>
      <c r="P96" s="5"/>
      <c r="Q96" s="13"/>
      <c r="R96" s="165"/>
      <c r="V96" s="12"/>
      <c r="W96" s="5"/>
      <c r="X96" s="13"/>
      <c r="Y96" s="165"/>
    </row>
    <row r="97" spans="1:25" ht="12.75">
      <c r="A97" s="65">
        <v>512400</v>
      </c>
      <c r="B97" s="66" t="s">
        <v>92</v>
      </c>
      <c r="C97" s="177">
        <f t="shared" si="0"/>
        <v>0</v>
      </c>
      <c r="D97" s="14"/>
      <c r="E97" s="14"/>
      <c r="F97" s="14"/>
      <c r="G97" s="16"/>
      <c r="H97" s="57"/>
      <c r="O97" s="12"/>
      <c r="P97" s="5"/>
      <c r="Q97" s="13"/>
      <c r="R97" s="165"/>
      <c r="V97" s="12"/>
      <c r="W97" s="5"/>
      <c r="X97" s="13"/>
      <c r="Y97" s="165"/>
    </row>
    <row r="98" spans="1:25" ht="12.75">
      <c r="A98" s="65">
        <v>512500</v>
      </c>
      <c r="B98" s="66" t="s">
        <v>93</v>
      </c>
      <c r="C98" s="177">
        <f t="shared" si="0"/>
        <v>0</v>
      </c>
      <c r="D98" s="14"/>
      <c r="E98" s="14"/>
      <c r="F98" s="14"/>
      <c r="G98" s="16"/>
      <c r="H98" s="57"/>
      <c r="O98" s="12"/>
      <c r="P98" s="5"/>
      <c r="Q98" s="13"/>
      <c r="R98" s="165"/>
      <c r="V98" s="12"/>
      <c r="W98" s="5"/>
      <c r="X98" s="13"/>
      <c r="Y98" s="165"/>
    </row>
    <row r="99" spans="1:25" ht="12.75">
      <c r="A99" s="65">
        <v>512600</v>
      </c>
      <c r="B99" s="66" t="s">
        <v>94</v>
      </c>
      <c r="C99" s="177">
        <v>0</v>
      </c>
      <c r="D99" s="14"/>
      <c r="E99" s="14"/>
      <c r="F99" s="14"/>
      <c r="G99" s="16"/>
      <c r="H99" s="57"/>
      <c r="O99" s="12"/>
      <c r="P99" s="5"/>
      <c r="Q99" s="13"/>
      <c r="R99" s="165"/>
      <c r="V99" s="12"/>
      <c r="W99" s="5"/>
      <c r="X99" s="13"/>
      <c r="Y99" s="165"/>
    </row>
    <row r="100" spans="1:25" ht="12.75">
      <c r="A100" s="65">
        <v>512700</v>
      </c>
      <c r="B100" s="66" t="s">
        <v>95</v>
      </c>
      <c r="C100" s="177">
        <f t="shared" si="0"/>
        <v>0</v>
      </c>
      <c r="D100" s="14"/>
      <c r="E100" s="14"/>
      <c r="F100" s="14"/>
      <c r="G100" s="16"/>
      <c r="H100" s="57"/>
      <c r="O100" s="12"/>
      <c r="P100" s="5"/>
      <c r="Q100" s="13"/>
      <c r="R100" s="165"/>
      <c r="V100" s="12"/>
      <c r="W100" s="5"/>
      <c r="X100" s="13"/>
      <c r="Y100" s="165"/>
    </row>
    <row r="101" spans="1:25" ht="12.75">
      <c r="A101" s="65">
        <v>512800</v>
      </c>
      <c r="B101" s="66" t="s">
        <v>96</v>
      </c>
      <c r="C101" s="177">
        <f t="shared" si="0"/>
        <v>0</v>
      </c>
      <c r="D101" s="14"/>
      <c r="E101" s="14"/>
      <c r="F101" s="14"/>
      <c r="G101" s="16"/>
      <c r="H101" s="57"/>
      <c r="O101" s="12"/>
      <c r="P101" s="5"/>
      <c r="Q101" s="13"/>
      <c r="R101" s="165"/>
      <c r="V101" s="12"/>
      <c r="W101" s="5"/>
      <c r="X101" s="13"/>
      <c r="Y101" s="165"/>
    </row>
    <row r="102" spans="1:25" ht="30.75" customHeight="1">
      <c r="A102" s="65">
        <v>512900</v>
      </c>
      <c r="B102" s="74" t="s">
        <v>97</v>
      </c>
      <c r="C102" s="177">
        <f t="shared" si="0"/>
        <v>0</v>
      </c>
      <c r="D102" s="14"/>
      <c r="E102" s="14"/>
      <c r="F102" s="14"/>
      <c r="G102" s="16"/>
      <c r="H102" s="57"/>
      <c r="O102" s="12"/>
      <c r="P102" s="26"/>
      <c r="Q102" s="13"/>
      <c r="R102" s="165"/>
      <c r="V102" s="12"/>
      <c r="W102" s="26"/>
      <c r="X102" s="13"/>
      <c r="Y102" s="165"/>
    </row>
    <row r="103" spans="1:25" ht="12.75">
      <c r="A103" s="58">
        <v>515000</v>
      </c>
      <c r="B103" s="59" t="s">
        <v>98</v>
      </c>
      <c r="C103" s="60">
        <f t="shared" si="0"/>
        <v>0</v>
      </c>
      <c r="D103" s="10"/>
      <c r="E103" s="10"/>
      <c r="F103" s="10"/>
      <c r="G103" s="71"/>
      <c r="H103" s="134"/>
      <c r="O103" s="8"/>
      <c r="P103" s="9"/>
      <c r="Q103" s="10"/>
      <c r="R103" s="165"/>
      <c r="V103" s="8"/>
      <c r="W103" s="9"/>
      <c r="X103" s="10"/>
      <c r="Y103" s="165"/>
    </row>
    <row r="104" spans="1:25" ht="12.75">
      <c r="A104" s="65">
        <v>515100</v>
      </c>
      <c r="B104" s="66" t="s">
        <v>98</v>
      </c>
      <c r="C104" s="177">
        <f t="shared" si="0"/>
        <v>0</v>
      </c>
      <c r="D104" s="14"/>
      <c r="E104" s="14"/>
      <c r="F104" s="14"/>
      <c r="G104" s="16"/>
      <c r="H104" s="57"/>
      <c r="O104" s="12"/>
      <c r="P104" s="5"/>
      <c r="Q104" s="13"/>
      <c r="R104" s="165"/>
      <c r="V104" s="12"/>
      <c r="W104" s="5"/>
      <c r="X104" s="13"/>
      <c r="Y104" s="165"/>
    </row>
    <row r="105" spans="1:25" ht="12.75">
      <c r="A105" s="96">
        <v>541000</v>
      </c>
      <c r="B105" s="97" t="s">
        <v>99</v>
      </c>
      <c r="C105" s="60">
        <f t="shared" si="0"/>
        <v>0</v>
      </c>
      <c r="D105" s="10"/>
      <c r="E105" s="10"/>
      <c r="F105" s="10"/>
      <c r="G105" s="71"/>
      <c r="H105" s="134"/>
      <c r="O105" s="38"/>
      <c r="P105" s="39"/>
      <c r="Q105" s="99"/>
      <c r="R105" s="165"/>
      <c r="V105" s="38"/>
      <c r="W105" s="39"/>
      <c r="X105" s="99"/>
      <c r="Y105" s="165"/>
    </row>
    <row r="106" spans="1:25" ht="12.75">
      <c r="A106" s="102">
        <v>541100</v>
      </c>
      <c r="B106" s="103" t="s">
        <v>99</v>
      </c>
      <c r="C106" s="177">
        <f t="shared" si="0"/>
        <v>0</v>
      </c>
      <c r="D106" s="14"/>
      <c r="E106" s="14"/>
      <c r="F106" s="14"/>
      <c r="G106" s="16"/>
      <c r="H106" s="57"/>
      <c r="O106" s="41"/>
      <c r="P106" s="42"/>
      <c r="Q106" s="72"/>
      <c r="R106" s="165"/>
      <c r="V106" s="41"/>
      <c r="W106" s="42"/>
      <c r="X106" s="72"/>
      <c r="Y106" s="165"/>
    </row>
    <row r="107" spans="1:25" ht="12.75">
      <c r="A107" s="96">
        <v>543000</v>
      </c>
      <c r="B107" s="97" t="s">
        <v>100</v>
      </c>
      <c r="C107" s="60">
        <f t="shared" si="0"/>
        <v>0</v>
      </c>
      <c r="D107" s="10"/>
      <c r="E107" s="10"/>
      <c r="F107" s="10"/>
      <c r="G107" s="71"/>
      <c r="H107" s="134"/>
      <c r="O107" s="38"/>
      <c r="P107" s="39"/>
      <c r="Q107" s="99"/>
      <c r="R107" s="165"/>
      <c r="V107" s="38"/>
      <c r="W107" s="39"/>
      <c r="X107" s="99"/>
      <c r="Y107" s="165"/>
    </row>
    <row r="108" spans="1:25" ht="12.75">
      <c r="A108" s="65">
        <v>543100</v>
      </c>
      <c r="B108" s="66" t="s">
        <v>101</v>
      </c>
      <c r="C108" s="135">
        <f t="shared" si="0"/>
        <v>0</v>
      </c>
      <c r="D108" s="14"/>
      <c r="E108" s="14"/>
      <c r="F108" s="14"/>
      <c r="G108" s="16"/>
      <c r="H108" s="57"/>
      <c r="O108" s="12"/>
      <c r="P108" s="5"/>
      <c r="Q108" s="13"/>
      <c r="R108" s="165"/>
      <c r="V108" s="12"/>
      <c r="W108" s="5"/>
      <c r="X108" s="13"/>
      <c r="Y108" s="165"/>
    </row>
    <row r="109" spans="1:25" ht="12.75">
      <c r="A109" s="377" t="s">
        <v>102</v>
      </c>
      <c r="B109" s="377"/>
      <c r="C109" s="60">
        <f>C4+C6+C10+C17+C19+C21+C29+C34+C43+C51+C54+C64+C67+C77+C79+C84+C86+C88+C93+C103+C105+C107</f>
        <v>40024720</v>
      </c>
      <c r="D109" s="131"/>
      <c r="E109" s="131"/>
      <c r="F109" s="131"/>
      <c r="G109" s="171">
        <f>G34</f>
        <v>0</v>
      </c>
      <c r="H109" s="134"/>
      <c r="L109" s="37"/>
      <c r="O109" s="371"/>
      <c r="P109" s="371"/>
      <c r="Q109" s="287"/>
      <c r="R109" s="165"/>
      <c r="V109" s="371"/>
      <c r="W109" s="371"/>
      <c r="X109" s="287"/>
      <c r="Y109" s="165"/>
    </row>
    <row r="110" spans="1:3" ht="12.75">
      <c r="A110" s="257"/>
      <c r="B110" s="257"/>
      <c r="C110" s="288"/>
    </row>
    <row r="111" spans="1:3" ht="12.75">
      <c r="A111" s="257"/>
      <c r="B111" s="257"/>
      <c r="C111" s="288"/>
    </row>
    <row r="112" spans="1:3" ht="12.75">
      <c r="A112" s="106"/>
      <c r="B112" s="289"/>
      <c r="C112" s="49"/>
    </row>
    <row r="113" spans="1:3" ht="12.75">
      <c r="A113" s="65"/>
      <c r="B113" s="109" t="s">
        <v>113</v>
      </c>
      <c r="C113" s="67"/>
    </row>
    <row r="114" spans="1:3" ht="12.75">
      <c r="A114" s="110" t="s">
        <v>114</v>
      </c>
      <c r="B114" s="111" t="s">
        <v>115</v>
      </c>
      <c r="C114" s="290">
        <v>40024720</v>
      </c>
    </row>
    <row r="115" spans="1:8" ht="12.75">
      <c r="A115" s="110" t="s">
        <v>116</v>
      </c>
      <c r="B115" s="291" t="s">
        <v>151</v>
      </c>
      <c r="C115" s="290"/>
      <c r="H115" s="17"/>
    </row>
    <row r="116" spans="1:3" ht="12.75">
      <c r="A116" s="110" t="s">
        <v>120</v>
      </c>
      <c r="B116" s="111" t="s">
        <v>133</v>
      </c>
      <c r="C116" s="292"/>
    </row>
    <row r="117" spans="1:3" ht="12.75">
      <c r="A117" s="110"/>
      <c r="B117" s="66"/>
      <c r="C117" s="290"/>
    </row>
    <row r="118" spans="1:3" ht="12.75">
      <c r="A118" s="371" t="s">
        <v>102</v>
      </c>
      <c r="B118" s="371"/>
      <c r="C118" s="60">
        <f>C117+C116+C115+C114</f>
        <v>40024720</v>
      </c>
    </row>
    <row r="119" spans="1:12" ht="12.75">
      <c r="A119" s="51"/>
      <c r="L119" s="17"/>
    </row>
    <row r="120" spans="1:7" ht="12.75">
      <c r="A120" s="378"/>
      <c r="B120" s="378"/>
      <c r="G120" s="17"/>
    </row>
    <row r="121" spans="1:3" ht="15.75">
      <c r="A121" s="372"/>
      <c r="B121" s="372"/>
      <c r="C121" s="293" t="s">
        <v>184</v>
      </c>
    </row>
    <row r="122" spans="1:3" ht="15">
      <c r="A122" s="374"/>
      <c r="B122" s="374"/>
      <c r="C122" s="115" t="s">
        <v>152</v>
      </c>
    </row>
    <row r="123" ht="15">
      <c r="C123" s="294" t="s">
        <v>179</v>
      </c>
    </row>
    <row r="125" spans="8:12" ht="12.75">
      <c r="H125" s="43"/>
      <c r="I125" s="43"/>
      <c r="J125" s="43"/>
      <c r="K125" s="43"/>
      <c r="L125" s="43"/>
    </row>
    <row r="126" spans="8:13" ht="12.75">
      <c r="H126" s="57"/>
      <c r="I126" s="57"/>
      <c r="J126" s="57"/>
      <c r="K126" s="57"/>
      <c r="L126" s="57"/>
      <c r="M126" s="57"/>
    </row>
    <row r="127" spans="8:13" ht="12.75">
      <c r="H127" s="57"/>
      <c r="I127" s="57"/>
      <c r="J127" s="57"/>
      <c r="K127" s="57"/>
      <c r="L127" s="57"/>
      <c r="M127" s="57"/>
    </row>
    <row r="128" spans="8:13" ht="12.75">
      <c r="H128" s="57"/>
      <c r="I128" s="57"/>
      <c r="J128" s="57"/>
      <c r="K128" s="57"/>
      <c r="L128" s="57"/>
      <c r="M128" s="57"/>
    </row>
    <row r="129" spans="8:13" ht="12.75">
      <c r="H129" s="57"/>
      <c r="I129" s="57"/>
      <c r="J129" s="57"/>
      <c r="K129" s="57"/>
      <c r="L129" s="57"/>
      <c r="M129" s="57"/>
    </row>
    <row r="130" spans="8:13" ht="12.75">
      <c r="H130" s="57"/>
      <c r="I130" s="57"/>
      <c r="J130" s="57"/>
      <c r="K130" s="57"/>
      <c r="L130" s="57"/>
      <c r="M130" s="57"/>
    </row>
    <row r="131" spans="8:13" ht="12.75">
      <c r="H131" s="57"/>
      <c r="I131" s="57"/>
      <c r="J131" s="57"/>
      <c r="K131" s="57"/>
      <c r="L131" s="57"/>
      <c r="M131" s="57"/>
    </row>
    <row r="132" spans="4:13" ht="12.75">
      <c r="D132" s="17"/>
      <c r="H132" s="57"/>
      <c r="I132" s="57"/>
      <c r="J132" s="57"/>
      <c r="K132" s="57"/>
      <c r="L132" s="57"/>
      <c r="M132" s="57"/>
    </row>
    <row r="133" spans="8:13" ht="12.75">
      <c r="H133" s="57"/>
      <c r="I133" s="57"/>
      <c r="J133" s="57"/>
      <c r="K133" s="57"/>
      <c r="L133" s="57"/>
      <c r="M133" s="57"/>
    </row>
    <row r="135" ht="12.75">
      <c r="H135" s="43"/>
    </row>
    <row r="136" spans="8:15" ht="12.75">
      <c r="H136" s="66"/>
      <c r="I136" s="66"/>
      <c r="J136" s="66"/>
      <c r="K136" s="66"/>
      <c r="L136" s="66"/>
      <c r="M136" s="66"/>
      <c r="N136" s="165"/>
      <c r="O136" s="165"/>
    </row>
    <row r="137" spans="3:16" ht="12.75">
      <c r="C137">
        <v>90705603</v>
      </c>
      <c r="H137" s="57"/>
      <c r="I137" s="57"/>
      <c r="J137" s="57"/>
      <c r="K137" s="57"/>
      <c r="L137" s="57"/>
      <c r="M137" s="57"/>
      <c r="N137" s="165"/>
      <c r="O137" s="57"/>
      <c r="P137" s="37"/>
    </row>
    <row r="138" spans="3:16" ht="12.75">
      <c r="C138">
        <v>20223199</v>
      </c>
      <c r="H138" s="57"/>
      <c r="I138" s="57"/>
      <c r="J138" s="57"/>
      <c r="K138" s="57"/>
      <c r="L138" s="211"/>
      <c r="M138" s="57"/>
      <c r="N138" s="165"/>
      <c r="O138" s="57"/>
      <c r="P138" s="37"/>
    </row>
    <row r="139" spans="8:16" ht="12.75">
      <c r="H139" s="57"/>
      <c r="I139" s="57"/>
      <c r="J139" s="57"/>
      <c r="K139" s="57"/>
      <c r="L139" s="57"/>
      <c r="M139" s="57"/>
      <c r="N139" s="165"/>
      <c r="O139" s="57"/>
      <c r="P139" s="37"/>
    </row>
    <row r="140" spans="8:15" ht="12.75">
      <c r="H140" s="57"/>
      <c r="I140" s="57"/>
      <c r="J140" s="57"/>
      <c r="K140" s="57"/>
      <c r="L140" s="57"/>
      <c r="M140" s="57"/>
      <c r="N140" s="165"/>
      <c r="O140" s="57"/>
    </row>
    <row r="141" spans="8:15" ht="12.75">
      <c r="H141" s="57"/>
      <c r="I141" s="57"/>
      <c r="J141" s="57"/>
      <c r="K141" s="57"/>
      <c r="L141" s="57"/>
      <c r="M141" s="57"/>
      <c r="N141" s="165"/>
      <c r="O141" s="165"/>
    </row>
    <row r="142" spans="8:15" ht="12.75">
      <c r="H142" s="165"/>
      <c r="I142" s="165"/>
      <c r="J142" s="165"/>
      <c r="K142" s="165"/>
      <c r="L142" s="165"/>
      <c r="M142" s="57"/>
      <c r="N142" s="165"/>
      <c r="O142" s="165"/>
    </row>
    <row r="143" spans="8:15" ht="12.75">
      <c r="H143" s="165"/>
      <c r="I143" s="165"/>
      <c r="J143" s="165"/>
      <c r="K143" s="165"/>
      <c r="L143" s="165"/>
      <c r="M143" s="57"/>
      <c r="N143" s="165"/>
      <c r="O143" s="165"/>
    </row>
    <row r="144" ht="12.75">
      <c r="H144" s="165"/>
    </row>
  </sheetData>
  <sheetProtection selectLockedCells="1" selectUnlockedCells="1"/>
  <autoFilter ref="A2:C109"/>
  <mergeCells count="10">
    <mergeCell ref="A121:B121"/>
    <mergeCell ref="A122:B122"/>
    <mergeCell ref="A1:C1"/>
    <mergeCell ref="O1:Q1"/>
    <mergeCell ref="V1:X1"/>
    <mergeCell ref="A109:B109"/>
    <mergeCell ref="O109:P109"/>
    <mergeCell ref="V109:W109"/>
    <mergeCell ref="A118:B118"/>
    <mergeCell ref="A120:B120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94" r:id="rId1"/>
  <rowBreaks count="2" manualBreakCount="2">
    <brk id="50" max="2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Зденка</cp:lastModifiedBy>
  <cp:lastPrinted>2018-12-28T08:11:44Z</cp:lastPrinted>
  <dcterms:modified xsi:type="dcterms:W3CDTF">2018-12-28T12:34:46Z</dcterms:modified>
  <cp:category/>
  <cp:version/>
  <cp:contentType/>
  <cp:contentStatus/>
</cp:coreProperties>
</file>